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<sst xmlns="http://schemas.openxmlformats.org/spreadsheetml/2006/main" count="3468" uniqueCount="444">
  <si>
    <t>НАИМЕНОВАНИЕ</t>
  </si>
  <si>
    <t>Рз</t>
  </si>
  <si>
    <t>ПР</t>
  </si>
  <si>
    <t>Ц  С   Р</t>
  </si>
  <si>
    <t>ВР</t>
  </si>
  <si>
    <t>ОБЩЕГОСУДАРСТВЕННЫЕ 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</si>
  <si>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</si>
  <si>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</si>
  <si>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</si>
  <si>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</si>
  <si>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</si>
  <si>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</si>
  <si>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</si>
  <si>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</si>
  <si>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</si>
  <si>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</si>
  <si>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НАЦИОНАЛЬНАЯ ОБОРОНА</t>
  </si>
  <si>
    <t>Руководство и управление в сфере установленных функций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</si>
  <si>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</si>
  <si>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</si>
  <si>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</si>
  <si>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</si>
  <si>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</si>
  <si>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</si>
  <si>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</si>
  <si>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</si>
  <si>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</si>
  <si>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</si>
  <si>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Поддержка жилищного хозяйства</t>
  </si>
  <si>
    <t>Бюджетные инвестиции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</si>
  <si>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</si>
  <si>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</si>
  <si>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</si>
  <si>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</si>
  <si>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</si>
  <si>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</si>
  <si>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</si>
  <si>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</si>
  <si>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</si>
  <si>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</si>
  <si>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</si>
  <si>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</si>
  <si>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</si>
  <si>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</si>
  <si>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</si>
  <si>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Молодежная политика и оздоровление детей</t>
  </si>
  <si>
    <t>Другие вопросы в области образования</t>
  </si>
  <si>
    <t xml:space="preserve">КУЛЬТУРА И  КИНЕМАТОГРАФИЯ 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</si>
  <si>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</si>
  <si>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</si>
  <si>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</si>
  <si>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</si>
  <si>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Мероприятия в сфере культуры и кинематографии</t>
  </si>
  <si>
    <t xml:space="preserve">Другие вопросы в области культуры, кинематографии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</si>
  <si>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</si>
  <si>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</si>
  <si>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</si>
  <si>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</si>
  <si>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</si>
  <si>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</si>
  <si>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</si>
  <si>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Охрана семьи и детства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</si>
  <si>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</si>
  <si>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</si>
  <si>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</si>
  <si>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</si>
  <si>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</si>
  <si>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</si>
  <si>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ВСЕГО РАСХОДОВ</t>
  </si>
  <si>
    <t>01</t>
  </si>
  <si>
    <t>00</t>
  </si>
  <si>
    <t>03</t>
  </si>
  <si>
    <t>0020000</t>
  </si>
  <si>
    <t>0020400</t>
  </si>
  <si>
    <t>04</t>
  </si>
  <si>
    <t>000</t>
  </si>
  <si>
    <t>06</t>
  </si>
  <si>
    <t>0021100</t>
  </si>
  <si>
    <t>0700000</t>
  </si>
  <si>
    <t>0700500</t>
  </si>
  <si>
    <t>0920000</t>
  </si>
  <si>
    <t>0920300</t>
  </si>
  <si>
    <t>02</t>
  </si>
  <si>
    <t>0010000</t>
  </si>
  <si>
    <t>09</t>
  </si>
  <si>
    <t>05</t>
  </si>
  <si>
    <t>07</t>
  </si>
  <si>
    <t>Переподготовка и повышение квалификации кадров</t>
  </si>
  <si>
    <t>08</t>
  </si>
  <si>
    <t>муниципального образования</t>
  </si>
  <si>
    <t>(тыс. рублей)</t>
  </si>
  <si>
    <t>«Холмский городской округ»</t>
  </si>
  <si>
    <t>6000400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</si>
  <si>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</si>
  <si>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</si>
  <si>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13</t>
  </si>
  <si>
    <t>4508500</t>
  </si>
  <si>
    <t>2470000</t>
  </si>
  <si>
    <t>2479900</t>
  </si>
  <si>
    <t>12</t>
  </si>
  <si>
    <t>4219900</t>
  </si>
  <si>
    <t>Оказание других видов социальной помощи</t>
  </si>
  <si>
    <t>5058600</t>
  </si>
  <si>
    <t>Телерадиокомпании и телеорганизации</t>
  </si>
  <si>
    <t>4530000</t>
  </si>
  <si>
    <t>4530100</t>
  </si>
  <si>
    <t>Судебная система</t>
  </si>
  <si>
    <t>Благоустройство</t>
  </si>
  <si>
    <t>Обеспечение деятельности (оказание услуг) подведомственных учреждений</t>
  </si>
  <si>
    <t>Предоставление субсидий муниципальным бюджетным, автономным учреждениям и иным некоммерческим организациям за счет местных бюджетов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</si>
  <si>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</si>
  <si>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</si>
  <si>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</si>
  <si>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</si>
  <si>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</si>
  <si>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</si>
  <si>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</si>
  <si>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4239900</t>
  </si>
  <si>
    <t>7951700</t>
  </si>
  <si>
    <t>4409900</t>
  </si>
  <si>
    <t>4419900</t>
  </si>
  <si>
    <t>Субсидии автономным учреждениям</t>
  </si>
  <si>
    <t>620</t>
  </si>
  <si>
    <t>621</t>
  </si>
  <si>
    <t>Субсидии на иные цели</t>
  </si>
  <si>
    <t>7950400</t>
  </si>
  <si>
    <t>Периодические издания, учрежденные органами законодательной и исполнительной власти</t>
  </si>
  <si>
    <t>4570000</t>
  </si>
  <si>
    <t>7950000</t>
  </si>
  <si>
    <t>7951800</t>
  </si>
  <si>
    <t>4429900</t>
  </si>
  <si>
    <t>3500300</t>
  </si>
  <si>
    <t>3510500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</si>
  <si>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</si>
  <si>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</si>
  <si>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4529900</t>
  </si>
  <si>
    <t>7952000</t>
  </si>
  <si>
    <t>Другие вопросы в области жилищно-коммунального хозяйства</t>
  </si>
  <si>
    <t>Финансовое обеспечение казенными учреждениями выполнения функций и (или) муниципального задания на оказание муниципальных услуг (выполнение работ)</t>
  </si>
  <si>
    <t>0029900</t>
  </si>
  <si>
    <t>10</t>
  </si>
  <si>
    <t>01 00</t>
  </si>
  <si>
    <t>02 00</t>
  </si>
  <si>
    <t>03 00</t>
  </si>
  <si>
    <t>04 00</t>
  </si>
  <si>
    <t>05 00</t>
  </si>
  <si>
    <t>05 01</t>
  </si>
  <si>
    <t>05 02</t>
  </si>
  <si>
    <t>05 03</t>
  </si>
  <si>
    <t>05 05</t>
  </si>
  <si>
    <t>07 00</t>
  </si>
  <si>
    <t>07 01</t>
  </si>
  <si>
    <t>07 02</t>
  </si>
  <si>
    <t>07 05</t>
  </si>
  <si>
    <t>07 07</t>
  </si>
  <si>
    <t>07 09</t>
  </si>
  <si>
    <t>08 00</t>
  </si>
  <si>
    <t>09 00</t>
  </si>
  <si>
    <t>10 00</t>
  </si>
  <si>
    <t>7951500</t>
  </si>
  <si>
    <t>Другие вопросы в области национальной безопасности и правоохранительной деятельности</t>
  </si>
  <si>
    <t>14</t>
  </si>
  <si>
    <t>7952200</t>
  </si>
  <si>
    <t>7952300</t>
  </si>
  <si>
    <t>% исполнения</t>
  </si>
  <si>
    <t>ФИЗИЧЕСКАЯ КУЛЬТУРА И СПОРТ</t>
  </si>
  <si>
    <t>0650300</t>
  </si>
  <si>
    <t>Глава муниципального образования</t>
  </si>
  <si>
    <t>0020300</t>
  </si>
  <si>
    <t>120</t>
  </si>
  <si>
    <t>Закупка товаров, работ и услуг для муниципальных нужд</t>
  </si>
  <si>
    <t>200</t>
  </si>
  <si>
    <t xml:space="preserve">Председатель представительного органа муниципального образования </t>
  </si>
  <si>
    <t>Субвенция на реализацию Закона Сахалинской области "Об административных комиссиях в Сахалинской области"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</si>
  <si>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местностей"</t>
  </si>
  <si>
    <t>Резервные средства</t>
  </si>
  <si>
    <t>870</t>
  </si>
  <si>
    <t>Расходы на выплаты персоналу казенных учреждений</t>
  </si>
  <si>
    <t>110</t>
  </si>
  <si>
    <t>Исполнение судебных актов</t>
  </si>
  <si>
    <t>0920305</t>
  </si>
  <si>
    <t>830</t>
  </si>
  <si>
    <t>Субвенция на реализацию Закона Сахалинской области "О дополнительной гарантии молодежи, проживающей и работающей в Сахалинской области"</t>
  </si>
  <si>
    <t>7950300</t>
  </si>
  <si>
    <t>810</t>
  </si>
  <si>
    <t>7950200</t>
  </si>
  <si>
    <t>Транспорт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</si>
  <si>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</si>
  <si>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</si>
  <si>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</si>
  <si>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</si>
  <si>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400</t>
  </si>
  <si>
    <t>Резервные фонды исполнительных органов государственной власти субъектов Российской Федерации</t>
  </si>
  <si>
    <t>0700400</t>
  </si>
  <si>
    <t>Капитальный ремонт муниципального жилищного фонда</t>
  </si>
  <si>
    <t>Прочие мероприятия в области жилищного хозяйства</t>
  </si>
  <si>
    <t>Озеленение</t>
  </si>
  <si>
    <t>Субсидия на реализацию Концепции повышения заработной платы работников учреждений бюджетной сферы Сахалинской области на 2013-2017 годы</t>
  </si>
  <si>
    <t>Субвенция на реализацию основных общеобразовательных программ в муниципальных общеобразовательных учреждениях, общеобразовательных школах интернатах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</si>
  <si>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организации питания детей, обучающихся в образовательных учреждениях" в части организации питания детей из малоимущих семей и детей группы риска из неблагополучных семей, обучающихся в 5-11 классах муниципальных общеобразовательных учреждений</t>
  </si>
  <si>
    <t>Субсидия на организацию лагерей дневного пребывания, профильных лагерей в Сахалинской области</t>
  </si>
  <si>
    <t>Иные выплаты населению</t>
  </si>
  <si>
    <t>360</t>
  </si>
  <si>
    <t>Субсидия на капитальный ремонт отдельных объектов социальной сферы, находящихся в муниципальной собственности</t>
  </si>
  <si>
    <t>Субвенция на реализацию Закона Сахалинской области «О наделении органов местного самоуправления государственными полномочиями Сахалинской области по реализации дополнительных социальных гарантий работников, получивших  почетное звание «Заслуженный работник культуры Сахалинской области»</t>
  </si>
  <si>
    <t>Публичные нормативные социальные выплаты гражданам</t>
  </si>
  <si>
    <t>310</t>
  </si>
  <si>
    <t>Субвенция на реализацию Закона Сахалинской области "О дополнительных мерах социальной поддержки отдельной категории педагогических работников, проживающих и работающих в Сахалинской области"</t>
  </si>
  <si>
    <t>Социальные выплаты гражданам, кроме публичных нормативных обязательств</t>
  </si>
  <si>
    <t>320</t>
  </si>
  <si>
    <t>11</t>
  </si>
  <si>
    <t>Массовый спорт</t>
  </si>
  <si>
    <t>Обслуживание муниципального долга</t>
  </si>
  <si>
    <t>730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</si>
  <si>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</si>
  <si>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</si>
  <si>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01 02</t>
  </si>
  <si>
    <t>01 03</t>
  </si>
  <si>
    <t>01 04</t>
  </si>
  <si>
    <t>0020400 120</t>
  </si>
  <si>
    <t>Приложение № 4 к решению Собрания</t>
  </si>
  <si>
    <t>0020400 200</t>
  </si>
  <si>
    <t>0020400 320</t>
  </si>
  <si>
    <t>01 13</t>
  </si>
  <si>
    <t>0920305 200</t>
  </si>
  <si>
    <t>0920305 830</t>
  </si>
  <si>
    <t>Социальное обеспечение и иные выплаты населению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</si>
  <si>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</si>
  <si>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</si>
  <si>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</si>
  <si>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</si>
  <si>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100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</si>
  <si>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</si>
  <si>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</si>
  <si>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</si>
  <si>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0026201</t>
  </si>
  <si>
    <t>0026208</t>
  </si>
  <si>
    <t>0026210</t>
  </si>
  <si>
    <t>Субвенция на организацию и осуществление деятельности по опеке и попечительству в отношении несовершеннолетних</t>
  </si>
  <si>
    <t>0026213</t>
  </si>
  <si>
    <t>Субвенция на опеку и попечительство в отношении совершеннолетних лиц, признанных судом недееспособными или ограниченно дееспособными, лиц, признанных судом безвестно отсутствующими, и совершеннолетних дееспособных лиц, которые по состоянию здоровья не способны самостоятельно осуществлять и защищать свои права и исполнять обязанности</t>
  </si>
  <si>
    <t>0026214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</si>
  <si>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в сфере перевозок пассажиров и багажа легковым такси"</t>
  </si>
  <si>
    <t>0026222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</si>
  <si>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оказанию гражданам бесплатной юридической помощи"</t>
  </si>
  <si>
    <t>0026221</t>
  </si>
  <si>
    <t>Председатель контрольно-счетной палаты муниципального образования и его заместители</t>
  </si>
  <si>
    <t>0022500</t>
  </si>
  <si>
    <t>800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</si>
  <si>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формированию и обеспечению деятельности комиссии по делам несовершеннолетних</t>
  </si>
  <si>
    <t>0026209</t>
  </si>
  <si>
    <t xml:space="preserve">Предоставление субсидий  бюджетным, автономным учреждениям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</si>
  <si>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муниципальных услуг (выполнение работ)</t>
  </si>
  <si>
    <t>Закупка товаров, работ и услуг для государственых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</si>
  <si>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</si>
  <si>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</si>
  <si>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</si>
  <si>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</si>
  <si>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бюджетные ассигнования</t>
  </si>
  <si>
    <t>Уплата налогов, сборов и иных  платежей</t>
  </si>
  <si>
    <t>Программы муниципальных образований</t>
  </si>
  <si>
    <t>Муниципальная программа "Совершенствование системы управления муниципальным имуществом в муниципальном образовании "Холмский городской округ" в 2014-2020 годах"</t>
  </si>
  <si>
    <t>7952900</t>
  </si>
  <si>
    <t>Муниципальная программа "Обеспечение общественного порядка, противодействие преступному и незаконному обороту наркотиков в муниципальном образовании "Холмский городской округ" на 2014-2020 годы"</t>
  </si>
  <si>
    <t>Подпрограмма "Противодействие коррупции в муниципальном образовании "Холмский городской округ" на 2014-2020 годы"</t>
  </si>
  <si>
    <t>7950305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</si>
  <si>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</si>
  <si>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0015118</t>
  </si>
  <si>
    <t>2476210</t>
  </si>
  <si>
    <t>Закупка товаров, работ и услуг для (государственных) муниципальных нужд</t>
  </si>
  <si>
    <t>850</t>
  </si>
  <si>
    <t>Подпрограмма "Профилактика правонарушений в муниципальном образовании "Холмский городской округ" на 2014-2020 годы"</t>
  </si>
  <si>
    <t>7950301</t>
  </si>
  <si>
    <t>Подпрограмма "Профилактика терроризма и экстремизма в муниципальном образовании "Холмский городской округ" на 2014-2020 годы"</t>
  </si>
  <si>
    <t>7950304</t>
  </si>
  <si>
    <t>Мероприятия в области содействия занятости населения</t>
  </si>
  <si>
    <t>5100000</t>
  </si>
  <si>
    <t xml:space="preserve">Субвенция на реализацию Закона Сахалинской области  "О содействии в создании временных рабочих 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время" </t>
  </si>
  <si>
    <t>5106218</t>
  </si>
  <si>
    <t>Субсидия на поддержку животноводства в личных подсобных хозяйствах</t>
  </si>
  <si>
    <t>2606135</t>
  </si>
  <si>
    <t xml:space="preserve">Иные бюджетные ассигнования </t>
  </si>
  <si>
    <t>Субсидии юридическим лицам (кроме некоммерческих организаций),индивидуальным предпринимателям, физическим лицам</t>
  </si>
  <si>
    <t>Субсидия на выполнение полномочий органов местного самоуправления по организации бытового обслуживания</t>
  </si>
  <si>
    <t>3516146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</si>
  <si>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</si>
  <si>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"Развитие сельского хозяйства в муниципальном образовании "Холмский городской округ" на 2014-2020 годы"</t>
  </si>
  <si>
    <t>Водное хозяйство</t>
  </si>
  <si>
    <t>Резервный фонд Правительства Сахалинской области</t>
  </si>
  <si>
    <t>Субсидия на развитие водохозяйственного комплекса Сахалинской области</t>
  </si>
  <si>
    <t>1155016</t>
  </si>
  <si>
    <t>Водохозяйственные мероприятия</t>
  </si>
  <si>
    <t>2800000</t>
  </si>
  <si>
    <t>2806141</t>
  </si>
  <si>
    <t>Субсидия на восстановление и экологическую реабилитацию водных объектов</t>
  </si>
  <si>
    <t>2806144</t>
  </si>
  <si>
    <t>Поддержка дорожного хозяйства</t>
  </si>
  <si>
    <t>3150200</t>
  </si>
  <si>
    <t>Капитальные вложения в объекты недвижимого имущества государственной (муниципальной) собственности</t>
  </si>
  <si>
    <t>410</t>
  </si>
  <si>
    <t>Подпрограмма "Повышение безопасности дорожного движения в муниципальном образовании "Холмский городской округ" на 2014-2020 годы"</t>
  </si>
  <si>
    <t>7950302</t>
  </si>
  <si>
    <t>Мероприятия в области строительства, архитектуры и градостроительства</t>
  </si>
  <si>
    <t>3380000</t>
  </si>
  <si>
    <t>Субсидия на реализацию Плана мероприятий по развитию муниципальных образований Сахалинской области</t>
  </si>
  <si>
    <t>3386124</t>
  </si>
  <si>
    <t>Субсидия на развитие системы градостроительного планирования</t>
  </si>
  <si>
    <t>3386129</t>
  </si>
  <si>
    <t>Малый бизнес и предпринимательство</t>
  </si>
  <si>
    <t>3450000</t>
  </si>
  <si>
    <t>Государственная поддержка субъектам малого и среднего предпринимательства, включая крестьянские (фермерские) хозяйства</t>
  </si>
  <si>
    <t>3455064</t>
  </si>
  <si>
    <t>Субсидия на софинансирование мероприятий муниципальных программ по поддержке и развитию субъектов малого и среднего предпринимательства за счет средств областного бюджета</t>
  </si>
  <si>
    <t>3456064</t>
  </si>
  <si>
    <t>Муниципальная программа "Поддержка и развитие малого и среднего предпринимательства муниципального образования "Холмский городской округ" на 2014-2020 годы"</t>
  </si>
  <si>
    <t>Муниципальная программа " Обеспечение населения муниципального образования "Холмский городской округ" качественным жильем на 2014-2020 годы"</t>
  </si>
  <si>
    <t>7953000</t>
  </si>
  <si>
    <t>Подпрограмма "Развитие системы градостроительного планирования "</t>
  </si>
  <si>
    <t>7953001</t>
  </si>
  <si>
    <t>3500200</t>
  </si>
  <si>
    <t>Субсидия на повышение сейсмоустойчивости жилых домов, основных объектов и систем жизнеобеспечения, за счет средств областного бюджета</t>
  </si>
  <si>
    <t>3506105</t>
  </si>
  <si>
    <t>Субсидия на ликвидацию аварийного и непригодного для проживания жилищного фонда, неиспользуемых и бесхозяйных объектов производственного и непроизводственного назначения</t>
  </si>
  <si>
    <t>3506111</t>
  </si>
  <si>
    <t>Субсидия на строительство (приобретение на первичном рынке) жилья</t>
  </si>
  <si>
    <t>3506116</t>
  </si>
  <si>
    <t>Субсидия на капитальный ремонт и реконструкцию жилищного фонда</t>
  </si>
  <si>
    <t>3506120</t>
  </si>
  <si>
    <t>3506124</t>
  </si>
  <si>
    <t>Субсидия на переселение граждан, проживающих в Сахалинской области, из ветхого и аварийного жилищного фонда</t>
  </si>
  <si>
    <t>3506130</t>
  </si>
  <si>
    <t>Субсидия на повышение энергетической эффективности региональной экономики и сокращение издержек в бюджетном секторе Сахалинской области</t>
  </si>
  <si>
    <t>3516133</t>
  </si>
  <si>
    <t>Муниципальная программа "Капитальный ремонт и реконструкция жилищного фонда муниципального образования "Холмский городской округ" на 2014-2015 годы"</t>
  </si>
  <si>
    <t>7952100</t>
  </si>
  <si>
    <t>Подпрограмма "Переселение граждан, проживающих в муниципальном образовании "Холмский городской округ", из ветхого и аварийного жилищного фонда в 2014-2020 годах"</t>
  </si>
  <si>
    <t>7953003</t>
  </si>
  <si>
    <t xml:space="preserve">05 </t>
  </si>
  <si>
    <t>Подпрограмма  "Ликвидация (снос) аварийного и непригодного для проживания жилищного фонда, неиспользуемых и бесхозяйственных объектов производственного и непроизводственного назначения в 2014-2020 годах"</t>
  </si>
  <si>
    <t>7953004</t>
  </si>
  <si>
    <t>Подпрограмма "Повышение сейсмоустойчивости жилых домов, основных объектов и систем жизнеобеспечения в муниципальном образовании "Холмский городской округ" на 2014-2020 годы"</t>
  </si>
  <si>
    <t>7953005</t>
  </si>
  <si>
    <t>Субсидия на строительство инженерной и транспортной инфраструктуры</t>
  </si>
  <si>
    <t>3516106</t>
  </si>
  <si>
    <t xml:space="preserve">Субсидия на мероприятия по обеспечению безаварийной работы жилищно-коммунального комплекса </t>
  </si>
  <si>
    <t>3516123</t>
  </si>
  <si>
    <t>3516124</t>
  </si>
  <si>
    <t>Муниципальная программа "Обеспечение населения муниципального образования "Холмский городской округ" качественным жильем на 2014-2020 годы"</t>
  </si>
  <si>
    <t>Подпрограмма "Строительство инженерной и транспортной инфраструктуры в муниципальном образовании "Холмский городской округ" на 2014-2020 годы"</t>
  </si>
  <si>
    <t>7953002</t>
  </si>
  <si>
    <t>6000000</t>
  </si>
  <si>
    <t>6000100</t>
  </si>
  <si>
    <t>6000300</t>
  </si>
  <si>
    <t>Субвенция на реализацию Закона Сахалинской области "О безнадзорных животных в Сахалинской области и наделении органов местного самоуправления государственными полномочиями Сахалинской области по организации проведения на территории Сахалинской области мероприятий по регулированию численности безнадзорных животных"</t>
  </si>
  <si>
    <t>6006220</t>
  </si>
  <si>
    <t>4206137</t>
  </si>
  <si>
    <t>Субвенция на предоставление ежемесячных денежных выплат работникам муниципальных образовательных учреждений, имеющих государственные награды Российской Федерации</t>
  </si>
  <si>
    <t>4206202</t>
  </si>
  <si>
    <t>4206210</t>
  </si>
  <si>
    <t>Субвенция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</si>
  <si>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4206306</t>
  </si>
  <si>
    <t>Субсидия на строительство, реконструкцию и приобретение объектов образования</t>
  </si>
  <si>
    <t>4206108</t>
  </si>
  <si>
    <t>4206122</t>
  </si>
  <si>
    <t>4206124</t>
  </si>
  <si>
    <t xml:space="preserve">Программы муниципальных образований </t>
  </si>
  <si>
    <t>Муниципальная программа "Повышение качества и доступности дошкольного образования в муниципальном образовании "Холмский городской округ" на 2014-2020 годы"</t>
  </si>
  <si>
    <t>4216124</t>
  </si>
  <si>
    <t>4216108</t>
  </si>
  <si>
    <t>4216202</t>
  </si>
  <si>
    <t>Субвенция на предоставление денежных выплат работникам, имеющим почетное звание "Заслуженный педагог Сахалинской области"</t>
  </si>
  <si>
    <t>4216203</t>
  </si>
  <si>
    <t>4218709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</si>
  <si>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организации питания детей, обучающихся в образовательных учреждениях" в части  обеспечения бесплатным питанием учащихся начальных классов в муниципальных общеобразовательных учреждениях, а также детей из малоимущих семей и семей коренных малочисленных народов Севера Сахалинской области, проживающих на территории Сахалинской области за счет средств областного бюджета</t>
  </si>
  <si>
    <t>4216219</t>
  </si>
  <si>
    <t>4216305</t>
  </si>
  <si>
    <t>4236124</t>
  </si>
  <si>
    <t>4236137</t>
  </si>
  <si>
    <t>4236202</t>
  </si>
  <si>
    <t>4236203</t>
  </si>
  <si>
    <t>4236210</t>
  </si>
  <si>
    <t>Специальные коррекционные учреждения</t>
  </si>
  <si>
    <t>4330000</t>
  </si>
  <si>
    <t>4336202</t>
  </si>
  <si>
    <t>Субвенция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в оздоровительных образовательных учреждениях санаторного типа для детей, нуждающихся в длительном лечении</t>
  </si>
  <si>
    <t>4336205</t>
  </si>
  <si>
    <t>4339900</t>
  </si>
  <si>
    <t>Развитие инфраструктуры и модернизацию объектов в сфере физической культуры и спорта</t>
  </si>
  <si>
    <t>4376132</t>
  </si>
  <si>
    <t>Субсидия на укрепление и развитие регионального потенциала в сфере культуры</t>
  </si>
  <si>
    <t>4506138</t>
  </si>
  <si>
    <t>Проведение мероприятий для детей и молодежи</t>
  </si>
  <si>
    <t>4310100</t>
  </si>
  <si>
    <t>Мероприятия по проведению оздоровительной кампании детей</t>
  </si>
  <si>
    <t>4320000</t>
  </si>
  <si>
    <t>4326121</t>
  </si>
  <si>
    <t>Подпрограмма "Комплексные меры противодействия злоупотреблению наркотиками и их незаконному обороту в муниципальном образовании "Холмский городской округ" на 2014-2020 годы"</t>
  </si>
  <si>
    <t>7950303</t>
  </si>
  <si>
    <t>Муниципальная программа " Летний отдых, оздоровление и занятость детей и молодежи в муниципальном образовании "Холмский городской округ" на 2014-2020 годы"</t>
  </si>
  <si>
    <t>Муниципальная программа "Патриотическое воспитание в муниципальном образовании "Холмский городской округ" на 201-2020 годы"</t>
  </si>
  <si>
    <t>Муниципальная программа "Развитие физической культуры и спорта в муниципальном образовании "Холмский городской округ" на 2014-2020 годы"</t>
  </si>
  <si>
    <t>Субсидия на реализацию ведомственной программы "О государственной поддержке учителей  общеобразовательных учреждений при ипотечном жилищном кредитовании на 2012-2014 годы"</t>
  </si>
  <si>
    <t>0250500</t>
  </si>
  <si>
    <t>4406137</t>
  </si>
  <si>
    <t>4416137</t>
  </si>
  <si>
    <t>4426206</t>
  </si>
  <si>
    <t>4426137</t>
  </si>
  <si>
    <t>4506124</t>
  </si>
  <si>
    <t>Субсидии на осуществление капитальных вложений в объекты капитального строителсьтва государственной (муниципальной) собственности бюджетным учреждениям</t>
  </si>
  <si>
    <t>464</t>
  </si>
  <si>
    <t>4506137</t>
  </si>
  <si>
    <t>Субсидии бюджетным учрежденим на иные цели</t>
  </si>
  <si>
    <t>Муниципальная программа "Развитие  сферы культуры муниципального образования "Холмский городской округ" на 2014-2020 годы"</t>
  </si>
  <si>
    <t>Муниципальная программа "Празднование 70-й годовщины Победы в Великой Отечественной войне 1941-1945 годов и 70-й годовщины окончания Второй мировой войны в муниципальном образовании "Холмский городской округ" "ПОБЕДА - 70"</t>
  </si>
  <si>
    <t>7952700</t>
  </si>
  <si>
    <t>Государственная поддержка на улучшение жилищных условий молодой семье</t>
  </si>
  <si>
    <t>5056128</t>
  </si>
  <si>
    <t>Социальные выплаты гражданам, кроме публичных нормативных социальных выплат</t>
  </si>
  <si>
    <t>Реализация государственных функций в области социальной политики</t>
  </si>
  <si>
    <t>5140000</t>
  </si>
  <si>
    <t>Субсидия на предоставление мер социальной поддержки  отдельным категориям работников бюджетной сферы</t>
  </si>
  <si>
    <t>5146102</t>
  </si>
  <si>
    <t>Субвенция на реализацию Закона Сахалинской области "О социальной поддержке отдельных категорий граждан, проживающих и работающих в сельской местности, рабочих поселках, поселках городского типа на территории Сахалинской области" и о наделении органов местного самоуправления отдельными государственными полномочиями Сахалинской области по оказанию социальной поддержки"</t>
  </si>
  <si>
    <t>5146207</t>
  </si>
  <si>
    <t>5146212</t>
  </si>
  <si>
    <t>Муниципальная программа "Обеспечение жильем молодых семей в муниципальном образовании "Холмский городской округ" на 2014-2020 годы"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</si>
  <si>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</si>
  <si>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5056204</t>
  </si>
  <si>
    <t>Обеспечение жилыми помещениями детей-сирот, детей, оставшихся без попечения родителей, а также лиц из числа детей-сирот и детей, оставшихся без попечения родителей</t>
  </si>
  <si>
    <t>5056082</t>
  </si>
  <si>
    <t>Субвенция на выплаты денежных средств на содержание ребенка, находящегося под опекой (попечительством), в том числе, в приемной семье, и вознаграждение приемному родителю</t>
  </si>
  <si>
    <t>5056216</t>
  </si>
  <si>
    <t>Предоставление субсидий бюджетным, автономным учреждениями и иным некоммерческим организациям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</si>
  <si>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</si>
  <si>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ОБСЛУЖИВАНИЕ ГОСУДАРСТВЕННОГО И МУНИЦИПАЛЬНОГО ДОЛГА</t>
  </si>
  <si>
    <t>700</t>
  </si>
  <si>
    <t>Резервный фонд местных администраций</t>
  </si>
  <si>
    <t>Субсидия на оснащение дополнительно созданных мест в группах для детей дошкольного возраста в открываемых новых дошкольных образовательных учреждениях и дошкольных группах при общеобразовательных учреждениях</t>
  </si>
  <si>
    <t>0220100</t>
  </si>
  <si>
    <t>Государственная поддержка комплексного развития учреждений культуры</t>
  </si>
  <si>
    <t>1005190</t>
  </si>
  <si>
    <t>Исполнение 2014 года</t>
  </si>
  <si>
    <t>Расходы бюджета муниципального образования "Холмский городской округ"  по разделам,  подразделам классификации расходов бюджета за 2014 год</t>
  </si>
  <si>
    <t>от 25.06.2015 г. №  24/5-256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</si>
</sst>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CYR"/>
      <family val="0"/>
    </font>
    <font>
      <sz val="10"/>
      <name val="Arial Cyr"/>
      <family val="0"/>
    </font>
    <font>
      <sz val="11.95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Border="1" applyAlignment="1">
      <alignment wrapText="1"/>
    </xf>
    <xf numFmtId="184" fontId="3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185" fontId="3" fillId="0" borderId="10" xfId="0" applyNumberFormat="1" applyFont="1" applyFill="1" applyBorder="1" applyAlignment="1">
      <alignment horizontal="right"/>
    </xf>
    <xf numFmtId="185" fontId="2" fillId="0" borderId="10" xfId="0" applyNumberFormat="1" applyFont="1" applyFill="1" applyBorder="1" applyAlignment="1">
      <alignment horizontal="right"/>
    </xf>
    <xf numFmtId="185" fontId="2" fillId="0" borderId="10" xfId="0" applyNumberFormat="1" applyFont="1" applyFill="1" applyBorder="1" applyAlignment="1">
      <alignment horizontal="right" wrapText="1"/>
    </xf>
    <xf numFmtId="185" fontId="2" fillId="0" borderId="10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11" fillId="0" borderId="10" xfId="0" applyFont="1" applyFill="1" applyBorder="1" applyAlignment="1">
      <alignment vertical="center" wrapText="1"/>
    </xf>
    <xf numFmtId="0" fontId="9" fillId="0" borderId="10" xfId="64" applyNumberFormat="1" applyFont="1" applyFill="1" applyBorder="1" applyAlignment="1">
      <alignment horizontal="center" wrapText="1"/>
    </xf>
    <xf numFmtId="49" fontId="9" fillId="0" borderId="10" xfId="64" applyNumberFormat="1" applyFont="1" applyFill="1" applyBorder="1" applyAlignment="1">
      <alignment horizontal="center" wrapText="1"/>
    </xf>
    <xf numFmtId="0" fontId="3" fillId="0" borderId="10" xfId="54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0" fontId="9" fillId="0" borderId="10" xfId="64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 applyProtection="1">
      <alignment horizontal="left" wrapText="1"/>
      <protection locked="0"/>
    </xf>
    <xf numFmtId="185" fontId="2" fillId="0" borderId="10" xfId="0" applyNumberFormat="1" applyFont="1" applyFill="1" applyBorder="1" applyAlignment="1">
      <alignment wrapText="1"/>
    </xf>
    <xf numFmtId="184" fontId="3" fillId="0" borderId="10" xfId="0" applyNumberFormat="1" applyFont="1" applyFill="1" applyBorder="1" applyAlignment="1">
      <alignment wrapText="1"/>
    </xf>
    <xf numFmtId="0" fontId="13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184" fontId="2" fillId="0" borderId="10" xfId="0" applyNumberFormat="1" applyFont="1" applyFill="1" applyBorder="1" applyAlignment="1">
      <alignment wrapText="1"/>
    </xf>
    <xf numFmtId="185" fontId="2" fillId="0" borderId="10" xfId="0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ходы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[0]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2"/>
  <sheetViews>
    <sheetView tabSelected="1" zoomScalePageLayoutView="0" workbookViewId="0" topLeftCell="A1">
      <selection activeCell="D4" sqref="D4:H4"/>
    </sheetView>
  </sheetViews>
  <sheetFormatPr defaultColWidth="9.140625" defaultRowHeight="12.75"/>
  <cols>
    <col min="1" max="1" width="46.7109375" style="0" customWidth="1"/>
    <col min="2" max="2" width="5.00390625" style="0" customWidth="1"/>
    <col min="3" max="3" width="5.140625" style="0" customWidth="1"/>
    <col min="4" max="4" width="10.421875" style="0" customWidth="1"/>
    <col min="5" max="5" width="5.57421875" style="0" customWidth="1"/>
    <col min="6" max="6" width="13.57421875" style="25" customWidth="1"/>
    <col min="7" max="7" width="12.421875" style="0" customWidth="1"/>
    <col min="8" max="8" width="10.8515625" style="0" customWidth="1"/>
    <col min="9" max="9" width="13.140625" style="25" customWidth="1"/>
    <col min="10" max="10" width="12.28125" style="25" customWidth="1"/>
  </cols>
  <sheetData>
    <row r="1" spans="4:9" ht="15.75">
      <c r="D1" s="19"/>
      <c r="E1" s="73" t="s">
        <v>220</v>
      </c>
      <c r="F1" s="74"/>
      <c r="G1" s="74"/>
      <c r="H1" s="74"/>
      <c r="I1" s="33"/>
    </row>
    <row r="2" spans="4:9" ht="15.75">
      <c r="D2" s="73" t="s">
        <v>89</v>
      </c>
      <c r="E2" s="74"/>
      <c r="F2" s="74"/>
      <c r="G2" s="74"/>
      <c r="H2" s="74"/>
      <c r="I2" s="33"/>
    </row>
    <row r="3" spans="4:9" ht="15.75">
      <c r="D3" s="73" t="s">
        <v>91</v>
      </c>
      <c r="E3" s="74"/>
      <c r="F3" s="74"/>
      <c r="G3" s="74"/>
      <c r="H3" s="74"/>
      <c r="I3" s="33"/>
    </row>
    <row r="4" spans="4:9" ht="15.75">
      <c r="D4" s="75" t="s">
        <v>443</v>
      </c>
      <c r="E4" s="75"/>
      <c r="F4" s="75"/>
      <c r="G4" s="76"/>
      <c r="H4" s="76"/>
      <c r="I4" s="33"/>
    </row>
    <row r="5" spans="4:7" ht="15.75">
      <c r="D5" s="32"/>
      <c r="E5" s="19"/>
      <c r="F5" s="33"/>
      <c r="G5" s="19"/>
    </row>
    <row r="6" spans="1:8" ht="32.25" customHeight="1">
      <c r="A6" s="81" t="s">
        <v>442</v>
      </c>
      <c r="B6" s="81"/>
      <c r="C6" s="81"/>
      <c r="D6" s="81"/>
      <c r="E6" s="81"/>
      <c r="F6" s="81"/>
      <c r="G6" s="82"/>
      <c r="H6" s="82"/>
    </row>
    <row r="7" spans="1:8" ht="14.25">
      <c r="A7" s="31"/>
      <c r="B7" s="31"/>
      <c r="C7" s="31"/>
      <c r="D7" s="31"/>
      <c r="E7" s="31"/>
      <c r="F7" s="31"/>
      <c r="G7" s="31"/>
      <c r="H7" s="1"/>
    </row>
    <row r="8" spans="1:8" ht="12.75" customHeight="1">
      <c r="A8" s="20"/>
      <c r="B8" s="17"/>
      <c r="C8" s="77"/>
      <c r="D8" s="77"/>
      <c r="E8" s="17"/>
      <c r="F8" s="79" t="s">
        <v>90</v>
      </c>
      <c r="G8" s="79"/>
      <c r="H8" s="80"/>
    </row>
    <row r="9" spans="1:8" ht="12.75" customHeight="1">
      <c r="A9" s="78" t="s">
        <v>0</v>
      </c>
      <c r="B9" s="78" t="s">
        <v>1</v>
      </c>
      <c r="C9" s="78" t="s">
        <v>2</v>
      </c>
      <c r="D9" s="78" t="s">
        <v>3</v>
      </c>
      <c r="E9" s="85" t="s">
        <v>4</v>
      </c>
      <c r="F9" s="67"/>
      <c r="G9" s="83" t="s">
        <v>441</v>
      </c>
      <c r="H9" s="83" t="s">
        <v>164</v>
      </c>
    </row>
    <row r="10" spans="1:8" ht="41.25" customHeight="1">
      <c r="A10" s="78"/>
      <c r="B10" s="78"/>
      <c r="C10" s="78"/>
      <c r="D10" s="78"/>
      <c r="E10" s="85"/>
      <c r="F10" s="67"/>
      <c r="G10" s="83"/>
      <c r="H10" s="84"/>
    </row>
    <row r="11" spans="1:8" ht="15.75">
      <c r="A11" s="68">
        <v>1</v>
      </c>
      <c r="B11" s="69">
        <v>2</v>
      </c>
      <c r="C11" s="69">
        <v>3</v>
      </c>
      <c r="D11" s="69">
        <v>4</v>
      </c>
      <c r="E11" s="69">
        <v>5</v>
      </c>
      <c r="F11" s="34">
        <v>6</v>
      </c>
      <c r="G11" s="18">
        <v>7</v>
      </c>
      <c r="H11" s="18">
        <v>8</v>
      </c>
    </row>
    <row r="12" spans="1:8" ht="15.75">
      <c r="A12" s="47" t="s">
        <v>5</v>
      </c>
      <c r="B12" s="26" t="s">
        <v>69</v>
      </c>
      <c r="C12" s="26" t="s">
        <v>70</v>
      </c>
      <c r="D12" s="26"/>
      <c r="E12" s="26"/>
      <c r="F12" s="35">
        <f>F18+F30+F74+F86+F90+F13+F67</f>
        <v>251283.00000000003</v>
      </c>
      <c r="G12" s="35">
        <f>G18+G30+G74+G86+G90+G13+G67</f>
        <v>244707.5</v>
      </c>
      <c r="H12" s="30">
        <f>G12/F12*100</f>
        <v>97.3832292673997</v>
      </c>
    </row>
    <row r="13" spans="1:8" ht="63">
      <c r="A13" s="44" t="s">
        <v>230</v>
      </c>
      <c r="B13" s="26" t="s">
        <v>69</v>
      </c>
      <c r="C13" s="26" t="s">
        <v>82</v>
      </c>
      <c r="D13" s="26"/>
      <c r="E13" s="26"/>
      <c r="F13" s="35">
        <f aca="true" t="shared" si="0" ref="F13:G16">F14</f>
        <v>3189.5</v>
      </c>
      <c r="G13" s="35">
        <f t="shared" si="0"/>
        <v>2862</v>
      </c>
      <c r="H13" s="30">
        <f>G13/F13*100</f>
        <v>89.73193290484402</v>
      </c>
    </row>
    <row r="14" spans="1:8" ht="70.5" customHeight="1">
      <c r="A14" s="48" t="s">
        <v>7</v>
      </c>
      <c r="B14" s="23" t="s">
        <v>69</v>
      </c>
      <c r="C14" s="23" t="s">
        <v>82</v>
      </c>
      <c r="D14" s="23" t="s">
        <v>72</v>
      </c>
      <c r="E14" s="23"/>
      <c r="F14" s="36">
        <f t="shared" si="0"/>
        <v>3189.5</v>
      </c>
      <c r="G14" s="36">
        <f t="shared" si="0"/>
        <v>2862</v>
      </c>
      <c r="H14" s="29">
        <f aca="true" t="shared" si="1" ref="H14:H77">G14/F14*100</f>
        <v>89.73193290484402</v>
      </c>
    </row>
    <row r="15" spans="1:8" ht="15.75">
      <c r="A15" s="45" t="s">
        <v>167</v>
      </c>
      <c r="B15" s="23" t="s">
        <v>69</v>
      </c>
      <c r="C15" s="23" t="s">
        <v>82</v>
      </c>
      <c r="D15" s="23" t="s">
        <v>168</v>
      </c>
      <c r="E15" s="23"/>
      <c r="F15" s="36">
        <f t="shared" si="0"/>
        <v>3189.5</v>
      </c>
      <c r="G15" s="36">
        <f t="shared" si="0"/>
        <v>2862</v>
      </c>
      <c r="H15" s="29">
        <f t="shared" si="1"/>
        <v>89.73193290484402</v>
      </c>
    </row>
    <row r="16" spans="1:8" ht="94.5">
      <c r="A16" s="41" t="s">
        <v>228</v>
      </c>
      <c r="B16" s="23" t="s">
        <v>69</v>
      </c>
      <c r="C16" s="23" t="s">
        <v>82</v>
      </c>
      <c r="D16" s="23" t="s">
        <v>168</v>
      </c>
      <c r="E16" s="23" t="s">
        <v>231</v>
      </c>
      <c r="F16" s="36">
        <f t="shared" si="0"/>
        <v>3189.5</v>
      </c>
      <c r="G16" s="36">
        <f t="shared" si="0"/>
        <v>2862</v>
      </c>
      <c r="H16" s="29">
        <f t="shared" si="1"/>
        <v>89.73193290484402</v>
      </c>
    </row>
    <row r="17" spans="1:8" ht="31.5">
      <c r="A17" s="46" t="s">
        <v>229</v>
      </c>
      <c r="B17" s="23" t="s">
        <v>69</v>
      </c>
      <c r="C17" s="23" t="s">
        <v>82</v>
      </c>
      <c r="D17" s="23" t="s">
        <v>168</v>
      </c>
      <c r="E17" s="23" t="s">
        <v>169</v>
      </c>
      <c r="F17" s="36">
        <f>3189.5</f>
        <v>3189.5</v>
      </c>
      <c r="G17" s="65">
        <f>2862</f>
        <v>2862</v>
      </c>
      <c r="H17" s="29">
        <f t="shared" si="1"/>
        <v>89.73193290484402</v>
      </c>
    </row>
    <row r="18" spans="1:8" ht="78.75">
      <c r="A18" s="47" t="s">
        <v>6</v>
      </c>
      <c r="B18" s="26" t="s">
        <v>69</v>
      </c>
      <c r="C18" s="26" t="s">
        <v>71</v>
      </c>
      <c r="D18" s="26"/>
      <c r="E18" s="26"/>
      <c r="F18" s="35">
        <f>F19</f>
        <v>11011.600000000002</v>
      </c>
      <c r="G18" s="35">
        <f>G19</f>
        <v>10649.9</v>
      </c>
      <c r="H18" s="30">
        <f t="shared" si="1"/>
        <v>96.71528206618473</v>
      </c>
    </row>
    <row r="19" spans="1:8" ht="78.75">
      <c r="A19" s="49" t="s">
        <v>7</v>
      </c>
      <c r="B19" s="23" t="s">
        <v>69</v>
      </c>
      <c r="C19" s="23" t="s">
        <v>71</v>
      </c>
      <c r="D19" s="23" t="s">
        <v>72</v>
      </c>
      <c r="E19" s="23"/>
      <c r="F19" s="36">
        <f>F20+F27</f>
        <v>11011.600000000002</v>
      </c>
      <c r="G19" s="36">
        <f>G20+G27</f>
        <v>10649.9</v>
      </c>
      <c r="H19" s="29">
        <f t="shared" si="1"/>
        <v>96.71528206618473</v>
      </c>
    </row>
    <row r="20" spans="1:8" ht="15.75">
      <c r="A20" s="49" t="s">
        <v>8</v>
      </c>
      <c r="B20" s="23" t="s">
        <v>69</v>
      </c>
      <c r="C20" s="23" t="s">
        <v>71</v>
      </c>
      <c r="D20" s="23" t="s">
        <v>73</v>
      </c>
      <c r="E20" s="23"/>
      <c r="F20" s="36">
        <f>F21+F23+F25</f>
        <v>8495.300000000001</v>
      </c>
      <c r="G20" s="36">
        <f>G21+G23+G25</f>
        <v>8178.3</v>
      </c>
      <c r="H20" s="29">
        <f t="shared" si="1"/>
        <v>96.26852494908948</v>
      </c>
    </row>
    <row r="21" spans="1:8" ht="94.5">
      <c r="A21" s="41" t="s">
        <v>228</v>
      </c>
      <c r="B21" s="23" t="s">
        <v>69</v>
      </c>
      <c r="C21" s="23" t="s">
        <v>71</v>
      </c>
      <c r="D21" s="23" t="s">
        <v>73</v>
      </c>
      <c r="E21" s="23" t="s">
        <v>231</v>
      </c>
      <c r="F21" s="36">
        <f>F22</f>
        <v>7321</v>
      </c>
      <c r="G21" s="36">
        <f>G22</f>
        <v>7012.5</v>
      </c>
      <c r="H21" s="29">
        <f t="shared" si="1"/>
        <v>95.78609479579292</v>
      </c>
    </row>
    <row r="22" spans="1:8" ht="31.5">
      <c r="A22" s="46" t="s">
        <v>229</v>
      </c>
      <c r="B22" s="23" t="s">
        <v>69</v>
      </c>
      <c r="C22" s="23" t="s">
        <v>71</v>
      </c>
      <c r="D22" s="23" t="s">
        <v>73</v>
      </c>
      <c r="E22" s="23" t="s">
        <v>169</v>
      </c>
      <c r="F22" s="36">
        <f>7246.3+74.7</f>
        <v>7321</v>
      </c>
      <c r="G22" s="38">
        <f>6938.7+73.8</f>
        <v>7012.5</v>
      </c>
      <c r="H22" s="29">
        <f t="shared" si="1"/>
        <v>95.78609479579292</v>
      </c>
    </row>
    <row r="23" spans="1:8" ht="31.5">
      <c r="A23" s="46" t="s">
        <v>232</v>
      </c>
      <c r="B23" s="42" t="s">
        <v>69</v>
      </c>
      <c r="C23" s="42" t="s">
        <v>71</v>
      </c>
      <c r="D23" s="42" t="s">
        <v>73</v>
      </c>
      <c r="E23" s="42" t="s">
        <v>171</v>
      </c>
      <c r="F23" s="36">
        <f>F24</f>
        <v>1157.6</v>
      </c>
      <c r="G23" s="36">
        <f>G24</f>
        <v>1149.1</v>
      </c>
      <c r="H23" s="29">
        <f t="shared" si="1"/>
        <v>99.26572218382861</v>
      </c>
    </row>
    <row r="24" spans="1:8" ht="47.25">
      <c r="A24" s="41" t="s">
        <v>233</v>
      </c>
      <c r="B24" s="42" t="s">
        <v>69</v>
      </c>
      <c r="C24" s="42" t="s">
        <v>71</v>
      </c>
      <c r="D24" s="42" t="s">
        <v>73</v>
      </c>
      <c r="E24" s="42">
        <v>240</v>
      </c>
      <c r="F24" s="36">
        <v>1157.6</v>
      </c>
      <c r="G24" s="61">
        <v>1149.1</v>
      </c>
      <c r="H24" s="29">
        <f t="shared" si="1"/>
        <v>99.26572218382861</v>
      </c>
    </row>
    <row r="25" spans="1:8" ht="31.5">
      <c r="A25" s="41" t="s">
        <v>226</v>
      </c>
      <c r="B25" s="23" t="s">
        <v>69</v>
      </c>
      <c r="C25" s="23" t="s">
        <v>71</v>
      </c>
      <c r="D25" s="23" t="s">
        <v>73</v>
      </c>
      <c r="E25" s="23" t="s">
        <v>227</v>
      </c>
      <c r="F25" s="36">
        <f>F26</f>
        <v>16.7</v>
      </c>
      <c r="G25" s="36">
        <f>G26</f>
        <v>16.7</v>
      </c>
      <c r="H25" s="29">
        <f t="shared" si="1"/>
        <v>100</v>
      </c>
    </row>
    <row r="26" spans="1:8" ht="31.5">
      <c r="A26" s="49" t="s">
        <v>208</v>
      </c>
      <c r="B26" s="23" t="s">
        <v>69</v>
      </c>
      <c r="C26" s="23" t="s">
        <v>71</v>
      </c>
      <c r="D26" s="23" t="s">
        <v>73</v>
      </c>
      <c r="E26" s="23" t="s">
        <v>209</v>
      </c>
      <c r="F26" s="36">
        <v>16.7</v>
      </c>
      <c r="G26" s="61">
        <v>16.7</v>
      </c>
      <c r="H26" s="29">
        <f t="shared" si="1"/>
        <v>100</v>
      </c>
    </row>
    <row r="27" spans="1:8" ht="31.5">
      <c r="A27" s="46" t="s">
        <v>172</v>
      </c>
      <c r="B27" s="23" t="s">
        <v>69</v>
      </c>
      <c r="C27" s="23" t="s">
        <v>71</v>
      </c>
      <c r="D27" s="23" t="s">
        <v>77</v>
      </c>
      <c r="E27" s="42"/>
      <c r="F27" s="36">
        <f>F29</f>
        <v>2516.3</v>
      </c>
      <c r="G27" s="36">
        <f>G29</f>
        <v>2471.6</v>
      </c>
      <c r="H27" s="29">
        <f t="shared" si="1"/>
        <v>98.22358224377061</v>
      </c>
    </row>
    <row r="28" spans="1:8" ht="94.5">
      <c r="A28" s="41" t="s">
        <v>228</v>
      </c>
      <c r="B28" s="23" t="s">
        <v>69</v>
      </c>
      <c r="C28" s="23" t="s">
        <v>71</v>
      </c>
      <c r="D28" s="23" t="s">
        <v>77</v>
      </c>
      <c r="E28" s="42">
        <v>100</v>
      </c>
      <c r="F28" s="36">
        <f>F29</f>
        <v>2516.3</v>
      </c>
      <c r="G28" s="36">
        <f>G29</f>
        <v>2471.6</v>
      </c>
      <c r="H28" s="29">
        <f t="shared" si="1"/>
        <v>98.22358224377061</v>
      </c>
    </row>
    <row r="29" spans="1:8" ht="31.5">
      <c r="A29" s="46" t="s">
        <v>229</v>
      </c>
      <c r="B29" s="23" t="s">
        <v>69</v>
      </c>
      <c r="C29" s="23" t="s">
        <v>71</v>
      </c>
      <c r="D29" s="23" t="s">
        <v>77</v>
      </c>
      <c r="E29" s="42">
        <v>120</v>
      </c>
      <c r="F29" s="36">
        <f>2004.7+681.6-170</f>
        <v>2516.3</v>
      </c>
      <c r="G29" s="61">
        <v>2471.6</v>
      </c>
      <c r="H29" s="29">
        <f t="shared" si="1"/>
        <v>98.22358224377061</v>
      </c>
    </row>
    <row r="30" spans="1:8" ht="78.75">
      <c r="A30" s="47" t="s">
        <v>9</v>
      </c>
      <c r="B30" s="26" t="s">
        <v>69</v>
      </c>
      <c r="C30" s="26" t="s">
        <v>74</v>
      </c>
      <c r="D30" s="26"/>
      <c r="E30" s="26"/>
      <c r="F30" s="35">
        <f>F31</f>
        <v>130713.30000000002</v>
      </c>
      <c r="G30" s="35">
        <f>G31</f>
        <v>128174.70000000001</v>
      </c>
      <c r="H30" s="30">
        <f t="shared" si="1"/>
        <v>98.05788699390192</v>
      </c>
    </row>
    <row r="31" spans="1:8" ht="78.75">
      <c r="A31" s="49" t="s">
        <v>7</v>
      </c>
      <c r="B31" s="23" t="s">
        <v>69</v>
      </c>
      <c r="C31" s="23" t="s">
        <v>74</v>
      </c>
      <c r="D31" s="23" t="s">
        <v>72</v>
      </c>
      <c r="E31" s="23"/>
      <c r="F31" s="36">
        <f>F32+F39+F44+F57+F52+F62+F49</f>
        <v>130713.30000000002</v>
      </c>
      <c r="G31" s="36">
        <f>G32+G39+G44+G57+G52+G62+G49</f>
        <v>128174.70000000001</v>
      </c>
      <c r="H31" s="29">
        <f t="shared" si="1"/>
        <v>98.05788699390192</v>
      </c>
    </row>
    <row r="32" spans="1:8" ht="15.75">
      <c r="A32" s="49" t="s">
        <v>8</v>
      </c>
      <c r="B32" s="23" t="s">
        <v>69</v>
      </c>
      <c r="C32" s="23" t="s">
        <v>74</v>
      </c>
      <c r="D32" s="23" t="s">
        <v>73</v>
      </c>
      <c r="E32" s="23"/>
      <c r="F32" s="36">
        <f>F33+F35+F37</f>
        <v>124317.70000000001</v>
      </c>
      <c r="G32" s="36">
        <f>G33+G35+G37</f>
        <v>121789.50000000001</v>
      </c>
      <c r="H32" s="29">
        <f t="shared" si="1"/>
        <v>97.96633946734858</v>
      </c>
    </row>
    <row r="33" spans="1:8" ht="94.5">
      <c r="A33" s="41" t="s">
        <v>228</v>
      </c>
      <c r="B33" s="23" t="s">
        <v>69</v>
      </c>
      <c r="C33" s="23" t="s">
        <v>74</v>
      </c>
      <c r="D33" s="23" t="s">
        <v>73</v>
      </c>
      <c r="E33" s="23" t="s">
        <v>231</v>
      </c>
      <c r="F33" s="36">
        <f>F34</f>
        <v>101637.90000000001</v>
      </c>
      <c r="G33" s="36">
        <f>G34</f>
        <v>100172.6</v>
      </c>
      <c r="H33" s="29">
        <f t="shared" si="1"/>
        <v>98.558313385066</v>
      </c>
    </row>
    <row r="34" spans="1:8" ht="31.5">
      <c r="A34" s="46" t="s">
        <v>229</v>
      </c>
      <c r="B34" s="23" t="s">
        <v>69</v>
      </c>
      <c r="C34" s="23" t="s">
        <v>74</v>
      </c>
      <c r="D34" s="23" t="s">
        <v>73</v>
      </c>
      <c r="E34" s="23" t="s">
        <v>169</v>
      </c>
      <c r="F34" s="36">
        <f>100124.8+1513.1</f>
        <v>101637.90000000001</v>
      </c>
      <c r="G34" s="61">
        <f>98734+1438.6</f>
        <v>100172.6</v>
      </c>
      <c r="H34" s="29">
        <f t="shared" si="1"/>
        <v>98.558313385066</v>
      </c>
    </row>
    <row r="35" spans="1:8" ht="31.5">
      <c r="A35" s="46" t="s">
        <v>232</v>
      </c>
      <c r="B35" s="23" t="s">
        <v>69</v>
      </c>
      <c r="C35" s="23" t="s">
        <v>74</v>
      </c>
      <c r="D35" s="23" t="s">
        <v>73</v>
      </c>
      <c r="E35" s="23" t="s">
        <v>171</v>
      </c>
      <c r="F35" s="36">
        <f>F36</f>
        <v>22470.2</v>
      </c>
      <c r="G35" s="36">
        <f>G36</f>
        <v>21407.3</v>
      </c>
      <c r="H35" s="29">
        <f t="shared" si="1"/>
        <v>95.26973502683553</v>
      </c>
    </row>
    <row r="36" spans="1:8" ht="47.25">
      <c r="A36" s="41" t="s">
        <v>233</v>
      </c>
      <c r="B36" s="23" t="s">
        <v>69</v>
      </c>
      <c r="C36" s="23" t="s">
        <v>74</v>
      </c>
      <c r="D36" s="23" t="s">
        <v>73</v>
      </c>
      <c r="E36" s="23" t="s">
        <v>234</v>
      </c>
      <c r="F36" s="36">
        <f>22470.2</f>
        <v>22470.2</v>
      </c>
      <c r="G36" s="61">
        <v>21407.3</v>
      </c>
      <c r="H36" s="29">
        <f t="shared" si="1"/>
        <v>95.26973502683553</v>
      </c>
    </row>
    <row r="37" spans="1:8" ht="31.5">
      <c r="A37" s="41" t="s">
        <v>226</v>
      </c>
      <c r="B37" s="23" t="s">
        <v>69</v>
      </c>
      <c r="C37" s="23" t="s">
        <v>74</v>
      </c>
      <c r="D37" s="23" t="s">
        <v>73</v>
      </c>
      <c r="E37" s="23" t="s">
        <v>227</v>
      </c>
      <c r="F37" s="36">
        <f>F38</f>
        <v>209.6</v>
      </c>
      <c r="G37" s="36">
        <f>G38</f>
        <v>209.6</v>
      </c>
      <c r="H37" s="29">
        <f t="shared" si="1"/>
        <v>100</v>
      </c>
    </row>
    <row r="38" spans="1:8" ht="31.5">
      <c r="A38" s="49" t="s">
        <v>208</v>
      </c>
      <c r="B38" s="23" t="s">
        <v>69</v>
      </c>
      <c r="C38" s="23" t="s">
        <v>74</v>
      </c>
      <c r="D38" s="23" t="s">
        <v>73</v>
      </c>
      <c r="E38" s="23" t="s">
        <v>209</v>
      </c>
      <c r="F38" s="36">
        <v>209.6</v>
      </c>
      <c r="G38" s="61">
        <v>209.6</v>
      </c>
      <c r="H38" s="29">
        <f t="shared" si="1"/>
        <v>100</v>
      </c>
    </row>
    <row r="39" spans="1:8" ht="63">
      <c r="A39" s="49" t="s">
        <v>173</v>
      </c>
      <c r="B39" s="23" t="s">
        <v>69</v>
      </c>
      <c r="C39" s="23" t="s">
        <v>74</v>
      </c>
      <c r="D39" s="23" t="s">
        <v>235</v>
      </c>
      <c r="E39" s="23"/>
      <c r="F39" s="36">
        <f>F40+F42</f>
        <v>841.6</v>
      </c>
      <c r="G39" s="36">
        <f>G40+G42</f>
        <v>841.6</v>
      </c>
      <c r="H39" s="29">
        <f t="shared" si="1"/>
        <v>100</v>
      </c>
    </row>
    <row r="40" spans="1:8" ht="94.5">
      <c r="A40" s="41" t="s">
        <v>228</v>
      </c>
      <c r="B40" s="23" t="s">
        <v>69</v>
      </c>
      <c r="C40" s="23" t="s">
        <v>74</v>
      </c>
      <c r="D40" s="23" t="s">
        <v>235</v>
      </c>
      <c r="E40" s="23" t="s">
        <v>231</v>
      </c>
      <c r="F40" s="36">
        <f>F41</f>
        <v>709.1</v>
      </c>
      <c r="G40" s="36">
        <f>G41</f>
        <v>709.1</v>
      </c>
      <c r="H40" s="29">
        <f t="shared" si="1"/>
        <v>100</v>
      </c>
    </row>
    <row r="41" spans="1:8" ht="31.5">
      <c r="A41" s="46" t="s">
        <v>229</v>
      </c>
      <c r="B41" s="23" t="s">
        <v>69</v>
      </c>
      <c r="C41" s="23" t="s">
        <v>74</v>
      </c>
      <c r="D41" s="23" t="s">
        <v>235</v>
      </c>
      <c r="E41" s="23" t="s">
        <v>169</v>
      </c>
      <c r="F41" s="36">
        <v>709.1</v>
      </c>
      <c r="G41" s="62">
        <v>709.1</v>
      </c>
      <c r="H41" s="29">
        <f t="shared" si="1"/>
        <v>100</v>
      </c>
    </row>
    <row r="42" spans="1:8" ht="31.5">
      <c r="A42" s="46" t="s">
        <v>170</v>
      </c>
      <c r="B42" s="23" t="s">
        <v>69</v>
      </c>
      <c r="C42" s="23" t="s">
        <v>74</v>
      </c>
      <c r="D42" s="23" t="s">
        <v>235</v>
      </c>
      <c r="E42" s="23" t="s">
        <v>171</v>
      </c>
      <c r="F42" s="36">
        <f>F43</f>
        <v>132.5</v>
      </c>
      <c r="G42" s="36">
        <f>G43</f>
        <v>132.5</v>
      </c>
      <c r="H42" s="29">
        <f t="shared" si="1"/>
        <v>100</v>
      </c>
    </row>
    <row r="43" spans="1:8" ht="47.25">
      <c r="A43" s="41" t="s">
        <v>233</v>
      </c>
      <c r="B43" s="23" t="s">
        <v>69</v>
      </c>
      <c r="C43" s="23" t="s">
        <v>74</v>
      </c>
      <c r="D43" s="23" t="s">
        <v>235</v>
      </c>
      <c r="E43" s="23" t="s">
        <v>234</v>
      </c>
      <c r="F43" s="36">
        <v>132.5</v>
      </c>
      <c r="G43" s="62">
        <v>132.5</v>
      </c>
      <c r="H43" s="29">
        <f t="shared" si="1"/>
        <v>100</v>
      </c>
    </row>
    <row r="44" spans="1:8" ht="126">
      <c r="A44" s="49" t="s">
        <v>174</v>
      </c>
      <c r="B44" s="23" t="s">
        <v>69</v>
      </c>
      <c r="C44" s="23" t="s">
        <v>74</v>
      </c>
      <c r="D44" s="23" t="s">
        <v>236</v>
      </c>
      <c r="E44" s="23"/>
      <c r="F44" s="37">
        <f>F46+F47</f>
        <v>484</v>
      </c>
      <c r="G44" s="37">
        <f>G46+G47</f>
        <v>484</v>
      </c>
      <c r="H44" s="29">
        <f t="shared" si="1"/>
        <v>100</v>
      </c>
    </row>
    <row r="45" spans="1:8" ht="94.5">
      <c r="A45" s="41" t="s">
        <v>228</v>
      </c>
      <c r="B45" s="23" t="s">
        <v>69</v>
      </c>
      <c r="C45" s="23" t="s">
        <v>74</v>
      </c>
      <c r="D45" s="23" t="s">
        <v>236</v>
      </c>
      <c r="E45" s="23"/>
      <c r="F45" s="37">
        <f>F46</f>
        <v>471.9</v>
      </c>
      <c r="G45" s="37">
        <f>G46</f>
        <v>471.9</v>
      </c>
      <c r="H45" s="29">
        <f t="shared" si="1"/>
        <v>100</v>
      </c>
    </row>
    <row r="46" spans="1:8" ht="31.5">
      <c r="A46" s="46" t="s">
        <v>229</v>
      </c>
      <c r="B46" s="23" t="s">
        <v>69</v>
      </c>
      <c r="C46" s="23" t="s">
        <v>74</v>
      </c>
      <c r="D46" s="23" t="s">
        <v>236</v>
      </c>
      <c r="E46" s="23" t="s">
        <v>169</v>
      </c>
      <c r="F46" s="36">
        <v>471.9</v>
      </c>
      <c r="G46" s="62">
        <v>471.9</v>
      </c>
      <c r="H46" s="29">
        <f t="shared" si="1"/>
        <v>100</v>
      </c>
    </row>
    <row r="47" spans="1:8" ht="31.5">
      <c r="A47" s="46" t="s">
        <v>232</v>
      </c>
      <c r="B47" s="23" t="s">
        <v>69</v>
      </c>
      <c r="C47" s="23" t="s">
        <v>74</v>
      </c>
      <c r="D47" s="23" t="s">
        <v>236</v>
      </c>
      <c r="E47" s="23" t="s">
        <v>171</v>
      </c>
      <c r="F47" s="36">
        <f>F48</f>
        <v>12.1</v>
      </c>
      <c r="G47" s="36">
        <f>G48</f>
        <v>12.1</v>
      </c>
      <c r="H47" s="29">
        <f t="shared" si="1"/>
        <v>100</v>
      </c>
    </row>
    <row r="48" spans="1:8" ht="47.25">
      <c r="A48" s="41" t="s">
        <v>233</v>
      </c>
      <c r="B48" s="23" t="s">
        <v>69</v>
      </c>
      <c r="C48" s="23" t="s">
        <v>74</v>
      </c>
      <c r="D48" s="23" t="s">
        <v>236</v>
      </c>
      <c r="E48" s="23" t="s">
        <v>234</v>
      </c>
      <c r="F48" s="36">
        <v>12.1</v>
      </c>
      <c r="G48" s="62">
        <v>12.1</v>
      </c>
      <c r="H48" s="29">
        <f t="shared" si="1"/>
        <v>100</v>
      </c>
    </row>
    <row r="49" spans="1:8" ht="63">
      <c r="A49" s="49" t="s">
        <v>182</v>
      </c>
      <c r="B49" s="22" t="s">
        <v>69</v>
      </c>
      <c r="C49" s="22" t="s">
        <v>74</v>
      </c>
      <c r="D49" s="22" t="s">
        <v>237</v>
      </c>
      <c r="E49" s="22"/>
      <c r="F49" s="36">
        <f>F50</f>
        <v>69.8</v>
      </c>
      <c r="G49" s="36">
        <f>G50</f>
        <v>59.4</v>
      </c>
      <c r="H49" s="29">
        <f t="shared" si="1"/>
        <v>85.10028653295129</v>
      </c>
    </row>
    <row r="50" spans="1:8" ht="94.5">
      <c r="A50" s="41" t="s">
        <v>228</v>
      </c>
      <c r="B50" s="22" t="s">
        <v>69</v>
      </c>
      <c r="C50" s="22" t="s">
        <v>74</v>
      </c>
      <c r="D50" s="22" t="s">
        <v>237</v>
      </c>
      <c r="E50" s="22" t="s">
        <v>231</v>
      </c>
      <c r="F50" s="36">
        <f>F51</f>
        <v>69.8</v>
      </c>
      <c r="G50" s="36">
        <f>G51</f>
        <v>59.4</v>
      </c>
      <c r="H50" s="29">
        <f t="shared" si="1"/>
        <v>85.10028653295129</v>
      </c>
    </row>
    <row r="51" spans="1:8" ht="31.5">
      <c r="A51" s="46" t="s">
        <v>229</v>
      </c>
      <c r="B51" s="22" t="s">
        <v>69</v>
      </c>
      <c r="C51" s="22" t="s">
        <v>74</v>
      </c>
      <c r="D51" s="22" t="s">
        <v>237</v>
      </c>
      <c r="E51" s="22" t="s">
        <v>169</v>
      </c>
      <c r="F51" s="36">
        <f>69.8</f>
        <v>69.8</v>
      </c>
      <c r="G51" s="62">
        <v>59.4</v>
      </c>
      <c r="H51" s="29">
        <f t="shared" si="1"/>
        <v>85.10028653295129</v>
      </c>
    </row>
    <row r="52" spans="1:8" ht="47.25">
      <c r="A52" s="45" t="s">
        <v>238</v>
      </c>
      <c r="B52" s="22" t="s">
        <v>69</v>
      </c>
      <c r="C52" s="22" t="s">
        <v>74</v>
      </c>
      <c r="D52" s="22" t="s">
        <v>239</v>
      </c>
      <c r="E52" s="22"/>
      <c r="F52" s="36">
        <f>F53+F55</f>
        <v>4281.400000000001</v>
      </c>
      <c r="G52" s="36">
        <f>G53+G55</f>
        <v>4281.400000000001</v>
      </c>
      <c r="H52" s="29">
        <f t="shared" si="1"/>
        <v>100</v>
      </c>
    </row>
    <row r="53" spans="1:8" ht="94.5">
      <c r="A53" s="41" t="s">
        <v>228</v>
      </c>
      <c r="B53" s="22" t="s">
        <v>69</v>
      </c>
      <c r="C53" s="22" t="s">
        <v>74</v>
      </c>
      <c r="D53" s="22" t="s">
        <v>239</v>
      </c>
      <c r="E53" s="22" t="s">
        <v>231</v>
      </c>
      <c r="F53" s="36">
        <f>F54</f>
        <v>3484.6000000000004</v>
      </c>
      <c r="G53" s="36">
        <f>G54</f>
        <v>3484.6000000000004</v>
      </c>
      <c r="H53" s="29">
        <f t="shared" si="1"/>
        <v>100</v>
      </c>
    </row>
    <row r="54" spans="1:8" ht="31.5">
      <c r="A54" s="46" t="s">
        <v>229</v>
      </c>
      <c r="B54" s="22" t="s">
        <v>69</v>
      </c>
      <c r="C54" s="22" t="s">
        <v>74</v>
      </c>
      <c r="D54" s="22" t="s">
        <v>239</v>
      </c>
      <c r="E54" s="22" t="s">
        <v>169</v>
      </c>
      <c r="F54" s="36">
        <f>3380.3+104.3</f>
        <v>3484.6000000000004</v>
      </c>
      <c r="G54" s="36">
        <f>3380.3+104.3</f>
        <v>3484.6000000000004</v>
      </c>
      <c r="H54" s="29">
        <f t="shared" si="1"/>
        <v>100</v>
      </c>
    </row>
    <row r="55" spans="1:8" ht="31.5">
      <c r="A55" s="46" t="s">
        <v>232</v>
      </c>
      <c r="B55" s="22" t="s">
        <v>69</v>
      </c>
      <c r="C55" s="22" t="s">
        <v>74</v>
      </c>
      <c r="D55" s="22" t="s">
        <v>239</v>
      </c>
      <c r="E55" s="22" t="s">
        <v>171</v>
      </c>
      <c r="F55" s="36">
        <f>F56</f>
        <v>796.8</v>
      </c>
      <c r="G55" s="36">
        <f>G56</f>
        <v>796.8</v>
      </c>
      <c r="H55" s="29">
        <f t="shared" si="1"/>
        <v>100</v>
      </c>
    </row>
    <row r="56" spans="1:8" ht="47.25">
      <c r="A56" s="41" t="s">
        <v>233</v>
      </c>
      <c r="B56" s="22" t="s">
        <v>69</v>
      </c>
      <c r="C56" s="22" t="s">
        <v>74</v>
      </c>
      <c r="D56" s="22" t="s">
        <v>239</v>
      </c>
      <c r="E56" s="22" t="s">
        <v>234</v>
      </c>
      <c r="F56" s="36">
        <v>796.8</v>
      </c>
      <c r="G56" s="36">
        <v>796.8</v>
      </c>
      <c r="H56" s="29">
        <f t="shared" si="1"/>
        <v>100</v>
      </c>
    </row>
    <row r="57" spans="1:8" ht="157.5">
      <c r="A57" s="50" t="s">
        <v>240</v>
      </c>
      <c r="B57" s="23" t="s">
        <v>69</v>
      </c>
      <c r="C57" s="23" t="s">
        <v>74</v>
      </c>
      <c r="D57" s="23" t="s">
        <v>241</v>
      </c>
      <c r="E57" s="23"/>
      <c r="F57" s="36">
        <f>F59+F61</f>
        <v>420</v>
      </c>
      <c r="G57" s="36">
        <f>G59+G61</f>
        <v>420</v>
      </c>
      <c r="H57" s="29">
        <f t="shared" si="1"/>
        <v>100</v>
      </c>
    </row>
    <row r="58" spans="1:8" ht="94.5">
      <c r="A58" s="41" t="s">
        <v>228</v>
      </c>
      <c r="B58" s="23" t="s">
        <v>69</v>
      </c>
      <c r="C58" s="23" t="s">
        <v>74</v>
      </c>
      <c r="D58" s="23" t="s">
        <v>241</v>
      </c>
      <c r="E58" s="23" t="s">
        <v>231</v>
      </c>
      <c r="F58" s="36">
        <f>F59</f>
        <v>298.9</v>
      </c>
      <c r="G58" s="36">
        <f>G59</f>
        <v>298.9</v>
      </c>
      <c r="H58" s="29">
        <f t="shared" si="1"/>
        <v>100</v>
      </c>
    </row>
    <row r="59" spans="1:8" ht="31.5">
      <c r="A59" s="46" t="s">
        <v>229</v>
      </c>
      <c r="B59" s="23" t="s">
        <v>69</v>
      </c>
      <c r="C59" s="23" t="s">
        <v>74</v>
      </c>
      <c r="D59" s="23" t="s">
        <v>241</v>
      </c>
      <c r="E59" s="23" t="s">
        <v>169</v>
      </c>
      <c r="F59" s="36">
        <v>298.9</v>
      </c>
      <c r="G59" s="62">
        <v>298.9</v>
      </c>
      <c r="H59" s="29">
        <f t="shared" si="1"/>
        <v>100</v>
      </c>
    </row>
    <row r="60" spans="1:8" ht="31.5">
      <c r="A60" s="46" t="s">
        <v>232</v>
      </c>
      <c r="B60" s="23" t="s">
        <v>69</v>
      </c>
      <c r="C60" s="23" t="s">
        <v>74</v>
      </c>
      <c r="D60" s="23" t="s">
        <v>241</v>
      </c>
      <c r="E60" s="23" t="s">
        <v>171</v>
      </c>
      <c r="F60" s="36">
        <f>F61</f>
        <v>121.1</v>
      </c>
      <c r="G60" s="36">
        <f>G61</f>
        <v>121.1</v>
      </c>
      <c r="H60" s="29">
        <f t="shared" si="1"/>
        <v>100</v>
      </c>
    </row>
    <row r="61" spans="1:8" ht="47.25">
      <c r="A61" s="41" t="s">
        <v>233</v>
      </c>
      <c r="B61" s="23" t="s">
        <v>69</v>
      </c>
      <c r="C61" s="23" t="s">
        <v>74</v>
      </c>
      <c r="D61" s="23" t="s">
        <v>241</v>
      </c>
      <c r="E61" s="23" t="s">
        <v>234</v>
      </c>
      <c r="F61" s="36">
        <v>121.1</v>
      </c>
      <c r="G61" s="62">
        <v>121.1</v>
      </c>
      <c r="H61" s="29">
        <f t="shared" si="1"/>
        <v>100</v>
      </c>
    </row>
    <row r="62" spans="1:8" ht="94.5">
      <c r="A62" s="50" t="s">
        <v>242</v>
      </c>
      <c r="B62" s="22" t="s">
        <v>69</v>
      </c>
      <c r="C62" s="22" t="s">
        <v>74</v>
      </c>
      <c r="D62" s="22" t="s">
        <v>243</v>
      </c>
      <c r="E62" s="22"/>
      <c r="F62" s="36">
        <f>F65+F63</f>
        <v>298.8</v>
      </c>
      <c r="G62" s="36">
        <f>G65+G63</f>
        <v>298.8</v>
      </c>
      <c r="H62" s="29">
        <f t="shared" si="1"/>
        <v>100</v>
      </c>
    </row>
    <row r="63" spans="1:8" ht="94.5">
      <c r="A63" s="41" t="s">
        <v>228</v>
      </c>
      <c r="B63" s="22" t="s">
        <v>69</v>
      </c>
      <c r="C63" s="22" t="s">
        <v>74</v>
      </c>
      <c r="D63" s="22" t="s">
        <v>243</v>
      </c>
      <c r="E63" s="22" t="s">
        <v>231</v>
      </c>
      <c r="F63" s="36">
        <f>F64</f>
        <v>249</v>
      </c>
      <c r="G63" s="36">
        <f>G64</f>
        <v>249</v>
      </c>
      <c r="H63" s="29">
        <f t="shared" si="1"/>
        <v>100</v>
      </c>
    </row>
    <row r="64" spans="1:8" ht="31.5">
      <c r="A64" s="46" t="s">
        <v>229</v>
      </c>
      <c r="B64" s="22" t="s">
        <v>69</v>
      </c>
      <c r="C64" s="22" t="s">
        <v>74</v>
      </c>
      <c r="D64" s="22" t="s">
        <v>243</v>
      </c>
      <c r="E64" s="22" t="s">
        <v>169</v>
      </c>
      <c r="F64" s="36">
        <f>191.1+57.9</f>
        <v>249</v>
      </c>
      <c r="G64" s="36">
        <f>191.1+57.9</f>
        <v>249</v>
      </c>
      <c r="H64" s="29">
        <f t="shared" si="1"/>
        <v>100</v>
      </c>
    </row>
    <row r="65" spans="1:8" ht="31.5">
      <c r="A65" s="46" t="s">
        <v>170</v>
      </c>
      <c r="B65" s="22" t="s">
        <v>69</v>
      </c>
      <c r="C65" s="22" t="s">
        <v>74</v>
      </c>
      <c r="D65" s="22" t="s">
        <v>243</v>
      </c>
      <c r="E65" s="22" t="s">
        <v>171</v>
      </c>
      <c r="F65" s="36">
        <f>F66</f>
        <v>49.8</v>
      </c>
      <c r="G65" s="36">
        <f>G66</f>
        <v>49.8</v>
      </c>
      <c r="H65" s="29">
        <f t="shared" si="1"/>
        <v>100</v>
      </c>
    </row>
    <row r="66" spans="1:8" ht="47.25">
      <c r="A66" s="41" t="s">
        <v>233</v>
      </c>
      <c r="B66" s="22" t="s">
        <v>69</v>
      </c>
      <c r="C66" s="22" t="s">
        <v>74</v>
      </c>
      <c r="D66" s="22" t="s">
        <v>243</v>
      </c>
      <c r="E66" s="23" t="s">
        <v>234</v>
      </c>
      <c r="F66" s="36">
        <v>49.8</v>
      </c>
      <c r="G66" s="36">
        <v>49.8</v>
      </c>
      <c r="H66" s="29">
        <f t="shared" si="1"/>
        <v>100</v>
      </c>
    </row>
    <row r="67" spans="1:8" ht="15.75">
      <c r="A67" s="51" t="s">
        <v>106</v>
      </c>
      <c r="B67" s="26" t="s">
        <v>69</v>
      </c>
      <c r="C67" s="26" t="s">
        <v>85</v>
      </c>
      <c r="D67" s="26"/>
      <c r="E67" s="26"/>
      <c r="F67" s="35">
        <f>F68</f>
        <v>549.4</v>
      </c>
      <c r="G67" s="35">
        <f>G68</f>
        <v>549.4</v>
      </c>
      <c r="H67" s="30">
        <f t="shared" si="1"/>
        <v>100</v>
      </c>
    </row>
    <row r="68" spans="1:8" ht="78.75">
      <c r="A68" s="49" t="s">
        <v>7</v>
      </c>
      <c r="B68" s="23" t="s">
        <v>69</v>
      </c>
      <c r="C68" s="23" t="s">
        <v>85</v>
      </c>
      <c r="D68" s="23" t="s">
        <v>72</v>
      </c>
      <c r="E68" s="23"/>
      <c r="F68" s="36">
        <f>F69</f>
        <v>549.4</v>
      </c>
      <c r="G68" s="36">
        <f>G69</f>
        <v>549.4</v>
      </c>
      <c r="H68" s="29">
        <f t="shared" si="1"/>
        <v>100</v>
      </c>
    </row>
    <row r="69" spans="1:8" ht="94.5">
      <c r="A69" s="41" t="s">
        <v>244</v>
      </c>
      <c r="B69" s="23" t="s">
        <v>69</v>
      </c>
      <c r="C69" s="23" t="s">
        <v>85</v>
      </c>
      <c r="D69" s="23" t="s">
        <v>245</v>
      </c>
      <c r="E69" s="23"/>
      <c r="F69" s="36">
        <f>F70+F72</f>
        <v>549.4</v>
      </c>
      <c r="G69" s="36">
        <f>G70+G72</f>
        <v>549.4</v>
      </c>
      <c r="H69" s="29">
        <f t="shared" si="1"/>
        <v>100</v>
      </c>
    </row>
    <row r="70" spans="1:8" ht="94.5">
      <c r="A70" s="41" t="s">
        <v>228</v>
      </c>
      <c r="B70" s="23" t="s">
        <v>69</v>
      </c>
      <c r="C70" s="23" t="s">
        <v>85</v>
      </c>
      <c r="D70" s="23" t="s">
        <v>245</v>
      </c>
      <c r="E70" s="23" t="s">
        <v>231</v>
      </c>
      <c r="F70" s="36">
        <f>F71</f>
        <v>441.8</v>
      </c>
      <c r="G70" s="36">
        <f>G71</f>
        <v>441.8</v>
      </c>
      <c r="H70" s="29">
        <f t="shared" si="1"/>
        <v>100</v>
      </c>
    </row>
    <row r="71" spans="1:8" ht="31.5">
      <c r="A71" s="46" t="s">
        <v>229</v>
      </c>
      <c r="B71" s="23" t="s">
        <v>69</v>
      </c>
      <c r="C71" s="23" t="s">
        <v>85</v>
      </c>
      <c r="D71" s="23" t="s">
        <v>245</v>
      </c>
      <c r="E71" s="23" t="s">
        <v>169</v>
      </c>
      <c r="F71" s="36">
        <v>441.8</v>
      </c>
      <c r="G71" s="62">
        <v>441.8</v>
      </c>
      <c r="H71" s="29">
        <f t="shared" si="1"/>
        <v>100</v>
      </c>
    </row>
    <row r="72" spans="1:8" ht="31.5">
      <c r="A72" s="46" t="s">
        <v>232</v>
      </c>
      <c r="B72" s="23" t="s">
        <v>69</v>
      </c>
      <c r="C72" s="23" t="s">
        <v>85</v>
      </c>
      <c r="D72" s="23" t="s">
        <v>245</v>
      </c>
      <c r="E72" s="23" t="s">
        <v>171</v>
      </c>
      <c r="F72" s="36">
        <f>F73</f>
        <v>107.6</v>
      </c>
      <c r="G72" s="36">
        <f>G73</f>
        <v>107.6</v>
      </c>
      <c r="H72" s="29">
        <f t="shared" si="1"/>
        <v>100</v>
      </c>
    </row>
    <row r="73" spans="1:8" ht="47.25">
      <c r="A73" s="41" t="s">
        <v>233</v>
      </c>
      <c r="B73" s="23" t="s">
        <v>69</v>
      </c>
      <c r="C73" s="23" t="s">
        <v>85</v>
      </c>
      <c r="D73" s="23" t="s">
        <v>245</v>
      </c>
      <c r="E73" s="23" t="s">
        <v>234</v>
      </c>
      <c r="F73" s="36">
        <v>107.6</v>
      </c>
      <c r="G73" s="62">
        <v>107.6</v>
      </c>
      <c r="H73" s="29">
        <f t="shared" si="1"/>
        <v>100</v>
      </c>
    </row>
    <row r="74" spans="1:8" ht="63">
      <c r="A74" s="47" t="s">
        <v>10</v>
      </c>
      <c r="B74" s="26" t="s">
        <v>69</v>
      </c>
      <c r="C74" s="26" t="s">
        <v>76</v>
      </c>
      <c r="D74" s="26"/>
      <c r="E74" s="26"/>
      <c r="F74" s="35">
        <f>F75</f>
        <v>25670.7</v>
      </c>
      <c r="G74" s="35">
        <f>G75</f>
        <v>25534.5</v>
      </c>
      <c r="H74" s="30">
        <f t="shared" si="1"/>
        <v>99.46943402400402</v>
      </c>
    </row>
    <row r="75" spans="1:8" ht="78.75">
      <c r="A75" s="48" t="s">
        <v>7</v>
      </c>
      <c r="B75" s="23" t="s">
        <v>69</v>
      </c>
      <c r="C75" s="23" t="s">
        <v>76</v>
      </c>
      <c r="D75" s="23" t="s">
        <v>72</v>
      </c>
      <c r="E75" s="26"/>
      <c r="F75" s="36">
        <f>F76+F83</f>
        <v>25670.7</v>
      </c>
      <c r="G75" s="36">
        <f>G76+G83</f>
        <v>25534.5</v>
      </c>
      <c r="H75" s="29">
        <f t="shared" si="1"/>
        <v>99.46943402400402</v>
      </c>
    </row>
    <row r="76" spans="1:8" ht="15.75">
      <c r="A76" s="49" t="s">
        <v>8</v>
      </c>
      <c r="B76" s="23" t="s">
        <v>69</v>
      </c>
      <c r="C76" s="23" t="s">
        <v>76</v>
      </c>
      <c r="D76" s="23" t="s">
        <v>73</v>
      </c>
      <c r="E76" s="26"/>
      <c r="F76" s="36">
        <f>F77+F79+F81</f>
        <v>22670.8</v>
      </c>
      <c r="G76" s="36">
        <f>G77+G79+G81</f>
        <v>22603.5</v>
      </c>
      <c r="H76" s="29">
        <f t="shared" si="1"/>
        <v>99.70314236815639</v>
      </c>
    </row>
    <row r="77" spans="1:8" ht="94.5">
      <c r="A77" s="41" t="s">
        <v>228</v>
      </c>
      <c r="B77" s="23" t="s">
        <v>69</v>
      </c>
      <c r="C77" s="23" t="s">
        <v>76</v>
      </c>
      <c r="D77" s="23" t="s">
        <v>73</v>
      </c>
      <c r="E77" s="23" t="s">
        <v>231</v>
      </c>
      <c r="F77" s="36">
        <f>F78</f>
        <v>19330.7</v>
      </c>
      <c r="G77" s="36">
        <f>G78</f>
        <v>19305.600000000002</v>
      </c>
      <c r="H77" s="29">
        <f t="shared" si="1"/>
        <v>99.87015472797157</v>
      </c>
    </row>
    <row r="78" spans="1:8" ht="31.5">
      <c r="A78" s="46" t="s">
        <v>229</v>
      </c>
      <c r="B78" s="23" t="s">
        <v>69</v>
      </c>
      <c r="C78" s="23" t="s">
        <v>76</v>
      </c>
      <c r="D78" s="23" t="s">
        <v>73</v>
      </c>
      <c r="E78" s="23" t="s">
        <v>169</v>
      </c>
      <c r="F78" s="36">
        <f>18748.8+581.9</f>
        <v>19330.7</v>
      </c>
      <c r="G78" s="36">
        <f>18723.7+581.9</f>
        <v>19305.600000000002</v>
      </c>
      <c r="H78" s="29">
        <f aca="true" t="shared" si="2" ref="H78:H150">G78/F78*100</f>
        <v>99.87015472797157</v>
      </c>
    </row>
    <row r="79" spans="1:8" ht="31.5">
      <c r="A79" s="46" t="s">
        <v>232</v>
      </c>
      <c r="B79" s="23" t="s">
        <v>69</v>
      </c>
      <c r="C79" s="23" t="s">
        <v>76</v>
      </c>
      <c r="D79" s="23" t="s">
        <v>73</v>
      </c>
      <c r="E79" s="23" t="s">
        <v>171</v>
      </c>
      <c r="F79" s="36">
        <f>F80</f>
        <v>3179.3</v>
      </c>
      <c r="G79" s="36">
        <f>G80</f>
        <v>3137.1</v>
      </c>
      <c r="H79" s="29">
        <f t="shared" si="2"/>
        <v>98.6726637939169</v>
      </c>
    </row>
    <row r="80" spans="1:8" ht="47.25">
      <c r="A80" s="41" t="s">
        <v>233</v>
      </c>
      <c r="B80" s="23" t="s">
        <v>69</v>
      </c>
      <c r="C80" s="23" t="s">
        <v>76</v>
      </c>
      <c r="D80" s="23" t="s">
        <v>73</v>
      </c>
      <c r="E80" s="23" t="s">
        <v>234</v>
      </c>
      <c r="F80" s="36">
        <v>3179.3</v>
      </c>
      <c r="G80" s="61">
        <v>3137.1</v>
      </c>
      <c r="H80" s="29">
        <f t="shared" si="2"/>
        <v>98.6726637939169</v>
      </c>
    </row>
    <row r="81" spans="1:8" ht="31.5">
      <c r="A81" s="41" t="s">
        <v>226</v>
      </c>
      <c r="B81" s="23" t="s">
        <v>69</v>
      </c>
      <c r="C81" s="23" t="s">
        <v>76</v>
      </c>
      <c r="D81" s="23" t="s">
        <v>73</v>
      </c>
      <c r="E81" s="23" t="s">
        <v>227</v>
      </c>
      <c r="F81" s="36">
        <f>F82</f>
        <v>160.8</v>
      </c>
      <c r="G81" s="36">
        <f>G82</f>
        <v>160.8</v>
      </c>
      <c r="H81" s="29">
        <f t="shared" si="2"/>
        <v>100</v>
      </c>
    </row>
    <row r="82" spans="1:8" ht="31.5">
      <c r="A82" s="49" t="s">
        <v>208</v>
      </c>
      <c r="B82" s="23" t="s">
        <v>69</v>
      </c>
      <c r="C82" s="23" t="s">
        <v>76</v>
      </c>
      <c r="D82" s="23" t="s">
        <v>73</v>
      </c>
      <c r="E82" s="23" t="s">
        <v>209</v>
      </c>
      <c r="F82" s="36">
        <v>160.8</v>
      </c>
      <c r="G82" s="61">
        <v>160.8</v>
      </c>
      <c r="H82" s="29">
        <f t="shared" si="2"/>
        <v>100</v>
      </c>
    </row>
    <row r="83" spans="1:8" ht="47.25">
      <c r="A83" s="52" t="s">
        <v>246</v>
      </c>
      <c r="B83" s="23" t="s">
        <v>69</v>
      </c>
      <c r="C83" s="23" t="s">
        <v>76</v>
      </c>
      <c r="D83" s="23" t="s">
        <v>247</v>
      </c>
      <c r="E83" s="23"/>
      <c r="F83" s="36">
        <f>F84</f>
        <v>2999.9</v>
      </c>
      <c r="G83" s="36">
        <f>G84</f>
        <v>2931</v>
      </c>
      <c r="H83" s="29">
        <f t="shared" si="2"/>
        <v>97.70325677522584</v>
      </c>
    </row>
    <row r="84" spans="1:8" ht="94.5">
      <c r="A84" s="41" t="s">
        <v>228</v>
      </c>
      <c r="B84" s="23" t="s">
        <v>69</v>
      </c>
      <c r="C84" s="23" t="s">
        <v>76</v>
      </c>
      <c r="D84" s="23" t="s">
        <v>247</v>
      </c>
      <c r="E84" s="23" t="s">
        <v>231</v>
      </c>
      <c r="F84" s="36">
        <f>F85</f>
        <v>2999.9</v>
      </c>
      <c r="G84" s="36">
        <f>G85</f>
        <v>2931</v>
      </c>
      <c r="H84" s="29">
        <f t="shared" si="2"/>
        <v>97.70325677522584</v>
      </c>
    </row>
    <row r="85" spans="1:8" ht="31.5">
      <c r="A85" s="46" t="s">
        <v>229</v>
      </c>
      <c r="B85" s="23" t="s">
        <v>69</v>
      </c>
      <c r="C85" s="23" t="s">
        <v>76</v>
      </c>
      <c r="D85" s="23" t="s">
        <v>247</v>
      </c>
      <c r="E85" s="23" t="s">
        <v>169</v>
      </c>
      <c r="F85" s="36">
        <f>2962+37.9</f>
        <v>2999.9</v>
      </c>
      <c r="G85" s="61">
        <f>2893.1+37.9</f>
        <v>2931</v>
      </c>
      <c r="H85" s="29">
        <f t="shared" si="2"/>
        <v>97.70325677522584</v>
      </c>
    </row>
    <row r="86" spans="1:8" ht="15.75">
      <c r="A86" s="47" t="s">
        <v>11</v>
      </c>
      <c r="B86" s="26" t="s">
        <v>69</v>
      </c>
      <c r="C86" s="26">
        <v>11</v>
      </c>
      <c r="D86" s="23"/>
      <c r="E86" s="23"/>
      <c r="F86" s="35">
        <f>F87</f>
        <v>752.1</v>
      </c>
      <c r="G86" s="61"/>
      <c r="H86" s="29"/>
    </row>
    <row r="87" spans="1:8" ht="15.75">
      <c r="A87" s="49" t="s">
        <v>11</v>
      </c>
      <c r="B87" s="23" t="s">
        <v>69</v>
      </c>
      <c r="C87" s="23">
        <v>11</v>
      </c>
      <c r="D87" s="23" t="s">
        <v>78</v>
      </c>
      <c r="E87" s="23"/>
      <c r="F87" s="36">
        <f>F88</f>
        <v>752.1</v>
      </c>
      <c r="G87" s="61"/>
      <c r="H87" s="29"/>
    </row>
    <row r="88" spans="1:8" ht="15.75">
      <c r="A88" s="49" t="s">
        <v>12</v>
      </c>
      <c r="B88" s="23" t="s">
        <v>69</v>
      </c>
      <c r="C88" s="23">
        <v>11</v>
      </c>
      <c r="D88" s="23" t="s">
        <v>79</v>
      </c>
      <c r="E88" s="23" t="s">
        <v>248</v>
      </c>
      <c r="F88" s="36">
        <f>F89</f>
        <v>752.1</v>
      </c>
      <c r="G88" s="61"/>
      <c r="H88" s="29"/>
    </row>
    <row r="89" spans="1:8" ht="15.75">
      <c r="A89" s="49" t="s">
        <v>175</v>
      </c>
      <c r="B89" s="23" t="s">
        <v>69</v>
      </c>
      <c r="C89" s="23">
        <v>11</v>
      </c>
      <c r="D89" s="23" t="s">
        <v>79</v>
      </c>
      <c r="E89" s="23" t="s">
        <v>176</v>
      </c>
      <c r="F89" s="36">
        <v>752.1</v>
      </c>
      <c r="G89" s="61"/>
      <c r="H89" s="29"/>
    </row>
    <row r="90" spans="1:8" ht="15.75">
      <c r="A90" s="47" t="s">
        <v>13</v>
      </c>
      <c r="B90" s="26" t="s">
        <v>69</v>
      </c>
      <c r="C90" s="26">
        <v>13</v>
      </c>
      <c r="D90" s="23"/>
      <c r="E90" s="23"/>
      <c r="F90" s="35">
        <f>F97+F113+F91+F123+F107+F110</f>
        <v>79396.4</v>
      </c>
      <c r="G90" s="35">
        <f>G97+G113+G91+G123+G107+G110</f>
        <v>76937</v>
      </c>
      <c r="H90" s="30">
        <f t="shared" si="2"/>
        <v>96.90237844537033</v>
      </c>
    </row>
    <row r="91" spans="1:8" ht="78.75">
      <c r="A91" s="49" t="s">
        <v>7</v>
      </c>
      <c r="B91" s="23" t="s">
        <v>69</v>
      </c>
      <c r="C91" s="23" t="s">
        <v>95</v>
      </c>
      <c r="D91" s="23" t="s">
        <v>72</v>
      </c>
      <c r="E91" s="23"/>
      <c r="F91" s="36">
        <f>F92</f>
        <v>1562.4</v>
      </c>
      <c r="G91" s="36">
        <f>G92</f>
        <v>1562.4</v>
      </c>
      <c r="H91" s="29">
        <f t="shared" si="2"/>
        <v>100</v>
      </c>
    </row>
    <row r="92" spans="1:8" ht="94.5">
      <c r="A92" s="49" t="s">
        <v>249</v>
      </c>
      <c r="B92" s="23" t="s">
        <v>69</v>
      </c>
      <c r="C92" s="23">
        <v>13</v>
      </c>
      <c r="D92" s="23" t="s">
        <v>250</v>
      </c>
      <c r="E92" s="23"/>
      <c r="F92" s="36">
        <f>F93+F95</f>
        <v>1562.4</v>
      </c>
      <c r="G92" s="36">
        <f>G93+G95</f>
        <v>1562.4</v>
      </c>
      <c r="H92" s="29">
        <f t="shared" si="2"/>
        <v>100</v>
      </c>
    </row>
    <row r="93" spans="1:8" ht="94.5">
      <c r="A93" s="41" t="s">
        <v>228</v>
      </c>
      <c r="B93" s="23" t="s">
        <v>69</v>
      </c>
      <c r="C93" s="23" t="s">
        <v>95</v>
      </c>
      <c r="D93" s="23" t="s">
        <v>250</v>
      </c>
      <c r="E93" s="23" t="s">
        <v>231</v>
      </c>
      <c r="F93" s="36">
        <f>F94</f>
        <v>1350.2</v>
      </c>
      <c r="G93" s="36">
        <f>G94</f>
        <v>1350.2</v>
      </c>
      <c r="H93" s="29">
        <f t="shared" si="2"/>
        <v>100</v>
      </c>
    </row>
    <row r="94" spans="1:8" ht="31.5">
      <c r="A94" s="46" t="s">
        <v>229</v>
      </c>
      <c r="B94" s="23" t="s">
        <v>69</v>
      </c>
      <c r="C94" s="23" t="s">
        <v>95</v>
      </c>
      <c r="D94" s="23" t="s">
        <v>250</v>
      </c>
      <c r="E94" s="23" t="s">
        <v>169</v>
      </c>
      <c r="F94" s="36">
        <f>1286.4+63.8</f>
        <v>1350.2</v>
      </c>
      <c r="G94" s="62">
        <f>1286.4+63.8</f>
        <v>1350.2</v>
      </c>
      <c r="H94" s="29">
        <f t="shared" si="2"/>
        <v>100</v>
      </c>
    </row>
    <row r="95" spans="1:8" ht="31.5">
      <c r="A95" s="46" t="s">
        <v>232</v>
      </c>
      <c r="B95" s="23" t="s">
        <v>69</v>
      </c>
      <c r="C95" s="23" t="s">
        <v>95</v>
      </c>
      <c r="D95" s="23" t="s">
        <v>250</v>
      </c>
      <c r="E95" s="23" t="s">
        <v>171</v>
      </c>
      <c r="F95" s="36">
        <f>F96</f>
        <v>212.2</v>
      </c>
      <c r="G95" s="36">
        <f>G96</f>
        <v>212.2</v>
      </c>
      <c r="H95" s="29">
        <f t="shared" si="2"/>
        <v>100</v>
      </c>
    </row>
    <row r="96" spans="1:8" ht="47.25">
      <c r="A96" s="41" t="s">
        <v>233</v>
      </c>
      <c r="B96" s="23" t="s">
        <v>69</v>
      </c>
      <c r="C96" s="23" t="s">
        <v>95</v>
      </c>
      <c r="D96" s="23" t="s">
        <v>250</v>
      </c>
      <c r="E96" s="23" t="s">
        <v>234</v>
      </c>
      <c r="F96" s="36">
        <v>212.2</v>
      </c>
      <c r="G96" s="62">
        <v>212.2</v>
      </c>
      <c r="H96" s="29">
        <f t="shared" si="2"/>
        <v>100</v>
      </c>
    </row>
    <row r="97" spans="1:8" ht="31.5">
      <c r="A97" s="49" t="s">
        <v>108</v>
      </c>
      <c r="B97" s="28" t="s">
        <v>69</v>
      </c>
      <c r="C97" s="28" t="s">
        <v>95</v>
      </c>
      <c r="D97" s="22" t="s">
        <v>139</v>
      </c>
      <c r="E97" s="23"/>
      <c r="F97" s="36">
        <f>F98+F103</f>
        <v>37600.9</v>
      </c>
      <c r="G97" s="36">
        <f>G98+G103</f>
        <v>35849.3</v>
      </c>
      <c r="H97" s="29">
        <f t="shared" si="2"/>
        <v>95.34160086593673</v>
      </c>
    </row>
    <row r="98" spans="1:8" ht="63">
      <c r="A98" s="49" t="s">
        <v>138</v>
      </c>
      <c r="B98" s="23" t="s">
        <v>69</v>
      </c>
      <c r="C98" s="23" t="s">
        <v>95</v>
      </c>
      <c r="D98" s="23" t="s">
        <v>139</v>
      </c>
      <c r="E98" s="23"/>
      <c r="F98" s="36">
        <f>F99+F101</f>
        <v>20362.4</v>
      </c>
      <c r="G98" s="36">
        <f>G99+G101</f>
        <v>18610.8</v>
      </c>
      <c r="H98" s="29">
        <f t="shared" si="2"/>
        <v>91.3978705849998</v>
      </c>
    </row>
    <row r="99" spans="1:8" ht="94.5">
      <c r="A99" s="41" t="s">
        <v>228</v>
      </c>
      <c r="B99" s="23" t="s">
        <v>69</v>
      </c>
      <c r="C99" s="23" t="s">
        <v>95</v>
      </c>
      <c r="D99" s="23" t="s">
        <v>139</v>
      </c>
      <c r="E99" s="23" t="s">
        <v>231</v>
      </c>
      <c r="F99" s="36">
        <f>F100</f>
        <v>17319.100000000002</v>
      </c>
      <c r="G99" s="36">
        <f>G100</f>
        <v>16096.2</v>
      </c>
      <c r="H99" s="29">
        <f t="shared" si="2"/>
        <v>92.93900953282791</v>
      </c>
    </row>
    <row r="100" spans="1:8" ht="31.5">
      <c r="A100" s="46" t="s">
        <v>177</v>
      </c>
      <c r="B100" s="23" t="s">
        <v>69</v>
      </c>
      <c r="C100" s="23" t="s">
        <v>95</v>
      </c>
      <c r="D100" s="23" t="s">
        <v>139</v>
      </c>
      <c r="E100" s="23" t="s">
        <v>178</v>
      </c>
      <c r="F100" s="36">
        <f>17296.4+22.7</f>
        <v>17319.100000000002</v>
      </c>
      <c r="G100" s="62">
        <f>16073.5+22.7</f>
        <v>16096.2</v>
      </c>
      <c r="H100" s="29">
        <f t="shared" si="2"/>
        <v>92.93900953282791</v>
      </c>
    </row>
    <row r="101" spans="1:8" ht="31.5">
      <c r="A101" s="46" t="s">
        <v>232</v>
      </c>
      <c r="B101" s="23" t="s">
        <v>69</v>
      </c>
      <c r="C101" s="23" t="s">
        <v>95</v>
      </c>
      <c r="D101" s="23" t="s">
        <v>139</v>
      </c>
      <c r="E101" s="23" t="s">
        <v>171</v>
      </c>
      <c r="F101" s="36">
        <f>F102</f>
        <v>3043.3</v>
      </c>
      <c r="G101" s="36">
        <f>G102</f>
        <v>2514.6</v>
      </c>
      <c r="H101" s="29">
        <f t="shared" si="2"/>
        <v>82.62741103407485</v>
      </c>
    </row>
    <row r="102" spans="1:8" ht="47.25">
      <c r="A102" s="41" t="s">
        <v>233</v>
      </c>
      <c r="B102" s="23" t="s">
        <v>69</v>
      </c>
      <c r="C102" s="23" t="s">
        <v>95</v>
      </c>
      <c r="D102" s="23" t="s">
        <v>139</v>
      </c>
      <c r="E102" s="23" t="s">
        <v>234</v>
      </c>
      <c r="F102" s="36">
        <v>3043.3</v>
      </c>
      <c r="G102" s="62">
        <v>2514.6</v>
      </c>
      <c r="H102" s="29">
        <f t="shared" si="2"/>
        <v>82.62741103407485</v>
      </c>
    </row>
    <row r="103" spans="1:8" ht="47.25">
      <c r="A103" s="49" t="s">
        <v>251</v>
      </c>
      <c r="B103" s="22" t="s">
        <v>69</v>
      </c>
      <c r="C103" s="22" t="s">
        <v>95</v>
      </c>
      <c r="D103" s="23" t="s">
        <v>139</v>
      </c>
      <c r="E103" s="23" t="s">
        <v>110</v>
      </c>
      <c r="F103" s="36">
        <f>F104</f>
        <v>17238.5</v>
      </c>
      <c r="G103" s="36">
        <f>G104</f>
        <v>17238.5</v>
      </c>
      <c r="H103" s="29">
        <f t="shared" si="2"/>
        <v>100</v>
      </c>
    </row>
    <row r="104" spans="1:8" ht="15.75">
      <c r="A104" s="49" t="s">
        <v>111</v>
      </c>
      <c r="B104" s="22" t="s">
        <v>69</v>
      </c>
      <c r="C104" s="22" t="s">
        <v>95</v>
      </c>
      <c r="D104" s="23" t="s">
        <v>139</v>
      </c>
      <c r="E104" s="23" t="s">
        <v>112</v>
      </c>
      <c r="F104" s="36">
        <f>F105+F106</f>
        <v>17238.5</v>
      </c>
      <c r="G104" s="36">
        <f>G105+G106</f>
        <v>17238.5</v>
      </c>
      <c r="H104" s="29">
        <f t="shared" si="2"/>
        <v>100</v>
      </c>
    </row>
    <row r="105" spans="1:8" ht="78.75">
      <c r="A105" s="49" t="s">
        <v>252</v>
      </c>
      <c r="B105" s="22" t="s">
        <v>69</v>
      </c>
      <c r="C105" s="22" t="s">
        <v>95</v>
      </c>
      <c r="D105" s="23" t="s">
        <v>139</v>
      </c>
      <c r="E105" s="23" t="s">
        <v>114</v>
      </c>
      <c r="F105" s="36">
        <v>12607</v>
      </c>
      <c r="G105" s="36">
        <v>12607</v>
      </c>
      <c r="H105" s="29">
        <f t="shared" si="2"/>
        <v>100</v>
      </c>
    </row>
    <row r="106" spans="1:8" ht="31.5">
      <c r="A106" s="46" t="s">
        <v>115</v>
      </c>
      <c r="B106" s="22" t="s">
        <v>69</v>
      </c>
      <c r="C106" s="22" t="s">
        <v>95</v>
      </c>
      <c r="D106" s="23" t="s">
        <v>139</v>
      </c>
      <c r="E106" s="23" t="s">
        <v>116</v>
      </c>
      <c r="F106" s="36">
        <v>4631.5</v>
      </c>
      <c r="G106" s="36">
        <v>4631.5</v>
      </c>
      <c r="H106" s="29">
        <f t="shared" si="2"/>
        <v>100</v>
      </c>
    </row>
    <row r="107" spans="1:8" ht="47.25">
      <c r="A107" s="15" t="s">
        <v>192</v>
      </c>
      <c r="B107" s="22" t="s">
        <v>69</v>
      </c>
      <c r="C107" s="22" t="s">
        <v>95</v>
      </c>
      <c r="D107" s="23" t="s">
        <v>193</v>
      </c>
      <c r="E107" s="23"/>
      <c r="F107" s="36">
        <f>F108</f>
        <v>480</v>
      </c>
      <c r="G107" s="36">
        <f>G108</f>
        <v>480</v>
      </c>
      <c r="H107" s="29">
        <f t="shared" si="2"/>
        <v>100</v>
      </c>
    </row>
    <row r="108" spans="1:8" ht="47.25">
      <c r="A108" s="49" t="s">
        <v>298</v>
      </c>
      <c r="B108" s="22" t="s">
        <v>69</v>
      </c>
      <c r="C108" s="22" t="s">
        <v>95</v>
      </c>
      <c r="D108" s="23" t="s">
        <v>193</v>
      </c>
      <c r="E108" s="23" t="s">
        <v>191</v>
      </c>
      <c r="F108" s="36">
        <f>F109</f>
        <v>480</v>
      </c>
      <c r="G108" s="36">
        <f>G109</f>
        <v>480</v>
      </c>
      <c r="H108" s="29">
        <f t="shared" si="2"/>
        <v>100</v>
      </c>
    </row>
    <row r="109" spans="1:8" ht="63">
      <c r="A109" s="41" t="s">
        <v>254</v>
      </c>
      <c r="B109" s="22" t="s">
        <v>69</v>
      </c>
      <c r="C109" s="22" t="s">
        <v>95</v>
      </c>
      <c r="D109" s="23" t="s">
        <v>193</v>
      </c>
      <c r="E109" s="23" t="s">
        <v>255</v>
      </c>
      <c r="F109" s="36">
        <v>480</v>
      </c>
      <c r="G109" s="36">
        <v>480</v>
      </c>
      <c r="H109" s="29">
        <f t="shared" si="2"/>
        <v>100</v>
      </c>
    </row>
    <row r="110" spans="1:8" ht="15.75">
      <c r="A110" s="49" t="s">
        <v>12</v>
      </c>
      <c r="B110" s="22" t="s">
        <v>69</v>
      </c>
      <c r="C110" s="22" t="s">
        <v>95</v>
      </c>
      <c r="D110" s="23" t="s">
        <v>79</v>
      </c>
      <c r="E110" s="23"/>
      <c r="F110" s="36">
        <f>F111</f>
        <v>45.1</v>
      </c>
      <c r="G110" s="36">
        <f>G111</f>
        <v>45.1</v>
      </c>
      <c r="H110" s="29">
        <f t="shared" si="2"/>
        <v>100</v>
      </c>
    </row>
    <row r="111" spans="1:8" ht="31.5">
      <c r="A111" s="46" t="s">
        <v>253</v>
      </c>
      <c r="B111" s="22" t="s">
        <v>69</v>
      </c>
      <c r="C111" s="22" t="s">
        <v>95</v>
      </c>
      <c r="D111" s="23" t="s">
        <v>79</v>
      </c>
      <c r="E111" s="23" t="s">
        <v>171</v>
      </c>
      <c r="F111" s="36">
        <f>F112</f>
        <v>45.1</v>
      </c>
      <c r="G111" s="36">
        <f>G112</f>
        <v>45.1</v>
      </c>
      <c r="H111" s="29">
        <f t="shared" si="2"/>
        <v>100</v>
      </c>
    </row>
    <row r="112" spans="1:8" ht="47.25">
      <c r="A112" s="41" t="s">
        <v>233</v>
      </c>
      <c r="B112" s="22" t="s">
        <v>69</v>
      </c>
      <c r="C112" s="22" t="s">
        <v>95</v>
      </c>
      <c r="D112" s="23" t="s">
        <v>79</v>
      </c>
      <c r="E112" s="23" t="s">
        <v>234</v>
      </c>
      <c r="F112" s="36">
        <v>45.1</v>
      </c>
      <c r="G112" s="36">
        <v>45.1</v>
      </c>
      <c r="H112" s="29">
        <f t="shared" si="2"/>
        <v>100</v>
      </c>
    </row>
    <row r="113" spans="1:8" ht="47.25">
      <c r="A113" s="49" t="s">
        <v>14</v>
      </c>
      <c r="B113" s="23" t="s">
        <v>69</v>
      </c>
      <c r="C113" s="23">
        <v>13</v>
      </c>
      <c r="D113" s="23" t="s">
        <v>80</v>
      </c>
      <c r="E113" s="23"/>
      <c r="F113" s="36">
        <f>F114</f>
        <v>38622</v>
      </c>
      <c r="G113" s="36">
        <f>G114</f>
        <v>38096.8</v>
      </c>
      <c r="H113" s="29">
        <f t="shared" si="2"/>
        <v>98.64015328051372</v>
      </c>
    </row>
    <row r="114" spans="1:8" ht="15.75">
      <c r="A114" s="49" t="s">
        <v>15</v>
      </c>
      <c r="B114" s="23" t="s">
        <v>69</v>
      </c>
      <c r="C114" s="23">
        <v>13</v>
      </c>
      <c r="D114" s="23" t="s">
        <v>81</v>
      </c>
      <c r="E114" s="23"/>
      <c r="F114" s="36">
        <f>F115+F120+F117</f>
        <v>38622</v>
      </c>
      <c r="G114" s="36">
        <f>G115+G120+G117</f>
        <v>38096.8</v>
      </c>
      <c r="H114" s="29">
        <f t="shared" si="2"/>
        <v>98.64015328051372</v>
      </c>
    </row>
    <row r="115" spans="1:8" ht="31.5">
      <c r="A115" s="46" t="s">
        <v>253</v>
      </c>
      <c r="B115" s="23" t="s">
        <v>69</v>
      </c>
      <c r="C115" s="23">
        <v>13</v>
      </c>
      <c r="D115" s="23" t="s">
        <v>81</v>
      </c>
      <c r="E115" s="23" t="s">
        <v>171</v>
      </c>
      <c r="F115" s="36">
        <f>F116</f>
        <v>3994.3</v>
      </c>
      <c r="G115" s="36">
        <f>G116</f>
        <v>3756.8</v>
      </c>
      <c r="H115" s="29">
        <f t="shared" si="2"/>
        <v>94.05402698845855</v>
      </c>
    </row>
    <row r="116" spans="1:8" ht="47.25">
      <c r="A116" s="41" t="s">
        <v>233</v>
      </c>
      <c r="B116" s="23" t="s">
        <v>69</v>
      </c>
      <c r="C116" s="23" t="s">
        <v>95</v>
      </c>
      <c r="D116" s="23" t="s">
        <v>81</v>
      </c>
      <c r="E116" s="23" t="s">
        <v>234</v>
      </c>
      <c r="F116" s="36">
        <v>3994.3</v>
      </c>
      <c r="G116" s="36">
        <v>3756.8</v>
      </c>
      <c r="H116" s="29">
        <f t="shared" si="2"/>
        <v>94.05402698845855</v>
      </c>
    </row>
    <row r="117" spans="1:8" ht="15.75">
      <c r="A117" s="41" t="s">
        <v>29</v>
      </c>
      <c r="B117" s="23" t="s">
        <v>69</v>
      </c>
      <c r="C117" s="23" t="s">
        <v>95</v>
      </c>
      <c r="D117" s="23" t="s">
        <v>81</v>
      </c>
      <c r="E117" s="23" t="s">
        <v>191</v>
      </c>
      <c r="F117" s="36">
        <f>F118+F119</f>
        <v>28351.4</v>
      </c>
      <c r="G117" s="36">
        <f>G118+G119</f>
        <v>28082.8</v>
      </c>
      <c r="H117" s="29">
        <f t="shared" si="2"/>
        <v>99.0526041042065</v>
      </c>
    </row>
    <row r="118" spans="1:8" ht="63">
      <c r="A118" s="41" t="s">
        <v>254</v>
      </c>
      <c r="B118" s="23" t="s">
        <v>69</v>
      </c>
      <c r="C118" s="23" t="s">
        <v>95</v>
      </c>
      <c r="D118" s="23" t="s">
        <v>81</v>
      </c>
      <c r="E118" s="23" t="s">
        <v>255</v>
      </c>
      <c r="F118" s="36">
        <f>15000-1648.6</f>
        <v>13351.4</v>
      </c>
      <c r="G118" s="62">
        <v>13351.4</v>
      </c>
      <c r="H118" s="29">
        <f t="shared" si="2"/>
        <v>100</v>
      </c>
    </row>
    <row r="119" spans="1:8" ht="63">
      <c r="A119" s="41" t="s">
        <v>256</v>
      </c>
      <c r="B119" s="23" t="s">
        <v>69</v>
      </c>
      <c r="C119" s="23" t="s">
        <v>95</v>
      </c>
      <c r="D119" s="23" t="s">
        <v>81</v>
      </c>
      <c r="E119" s="23" t="s">
        <v>257</v>
      </c>
      <c r="F119" s="36">
        <v>15000</v>
      </c>
      <c r="G119" s="62">
        <v>14731.4</v>
      </c>
      <c r="H119" s="29">
        <f t="shared" si="2"/>
        <v>98.20933333333332</v>
      </c>
    </row>
    <row r="120" spans="1:8" ht="15.75">
      <c r="A120" s="41" t="s">
        <v>258</v>
      </c>
      <c r="B120" s="23" t="s">
        <v>69</v>
      </c>
      <c r="C120" s="23" t="s">
        <v>95</v>
      </c>
      <c r="D120" s="23" t="s">
        <v>81</v>
      </c>
      <c r="E120" s="23" t="s">
        <v>248</v>
      </c>
      <c r="F120" s="36">
        <f>SUM(F121:F122)</f>
        <v>6276.3</v>
      </c>
      <c r="G120" s="36">
        <f>SUM(G121:G122)</f>
        <v>6257.2</v>
      </c>
      <c r="H120" s="29">
        <f t="shared" si="2"/>
        <v>99.69568057613562</v>
      </c>
    </row>
    <row r="121" spans="1:8" ht="15.75">
      <c r="A121" s="46" t="s">
        <v>179</v>
      </c>
      <c r="B121" s="42" t="s">
        <v>69</v>
      </c>
      <c r="C121" s="42" t="s">
        <v>95</v>
      </c>
      <c r="D121" s="42" t="s">
        <v>180</v>
      </c>
      <c r="E121" s="42" t="s">
        <v>181</v>
      </c>
      <c r="F121" s="36">
        <v>5362.7</v>
      </c>
      <c r="G121" s="61">
        <v>5355.7</v>
      </c>
      <c r="H121" s="29">
        <f t="shared" si="2"/>
        <v>99.86946873776269</v>
      </c>
    </row>
    <row r="122" spans="1:8" ht="15.75">
      <c r="A122" s="46" t="s">
        <v>259</v>
      </c>
      <c r="B122" s="42" t="s">
        <v>69</v>
      </c>
      <c r="C122" s="42" t="s">
        <v>95</v>
      </c>
      <c r="D122" s="43" t="s">
        <v>81</v>
      </c>
      <c r="E122" s="42">
        <v>850</v>
      </c>
      <c r="F122" s="36">
        <v>913.6</v>
      </c>
      <c r="G122" s="61">
        <v>901.5</v>
      </c>
      <c r="H122" s="29">
        <f t="shared" si="2"/>
        <v>98.67556917688266</v>
      </c>
    </row>
    <row r="123" spans="1:8" ht="15.75">
      <c r="A123" s="49" t="s">
        <v>260</v>
      </c>
      <c r="B123" s="42" t="s">
        <v>69</v>
      </c>
      <c r="C123" s="42" t="s">
        <v>95</v>
      </c>
      <c r="D123" s="43" t="s">
        <v>128</v>
      </c>
      <c r="E123" s="42"/>
      <c r="F123" s="36">
        <f>F130+F124</f>
        <v>1086</v>
      </c>
      <c r="G123" s="36">
        <f>G130+G124</f>
        <v>903.4</v>
      </c>
      <c r="H123" s="29">
        <f t="shared" si="2"/>
        <v>83.18600368324125</v>
      </c>
    </row>
    <row r="124" spans="1:8" ht="78.75">
      <c r="A124" s="49" t="s">
        <v>261</v>
      </c>
      <c r="B124" s="42" t="s">
        <v>69</v>
      </c>
      <c r="C124" s="42">
        <v>13</v>
      </c>
      <c r="D124" s="43" t="s">
        <v>262</v>
      </c>
      <c r="E124" s="42"/>
      <c r="F124" s="36">
        <f>F125+F127</f>
        <v>1000</v>
      </c>
      <c r="G124" s="36">
        <f>G125+G127</f>
        <v>822.6</v>
      </c>
      <c r="H124" s="29">
        <f t="shared" si="2"/>
        <v>82.26</v>
      </c>
    </row>
    <row r="125" spans="1:8" ht="94.5">
      <c r="A125" s="41" t="s">
        <v>228</v>
      </c>
      <c r="B125" s="42" t="s">
        <v>69</v>
      </c>
      <c r="C125" s="42">
        <v>13</v>
      </c>
      <c r="D125" s="43" t="s">
        <v>262</v>
      </c>
      <c r="E125" s="42">
        <v>100</v>
      </c>
      <c r="F125" s="36">
        <f>F126</f>
        <v>6</v>
      </c>
      <c r="G125" s="62">
        <f>G126</f>
        <v>6</v>
      </c>
      <c r="H125" s="29">
        <f t="shared" si="2"/>
        <v>100</v>
      </c>
    </row>
    <row r="126" spans="1:8" ht="31.5">
      <c r="A126" s="46" t="s">
        <v>177</v>
      </c>
      <c r="B126" s="42" t="s">
        <v>69</v>
      </c>
      <c r="C126" s="42">
        <v>13</v>
      </c>
      <c r="D126" s="43" t="s">
        <v>262</v>
      </c>
      <c r="E126" s="42">
        <v>120</v>
      </c>
      <c r="F126" s="36">
        <v>6</v>
      </c>
      <c r="G126" s="62">
        <v>6</v>
      </c>
      <c r="H126" s="29">
        <f t="shared" si="2"/>
        <v>100</v>
      </c>
    </row>
    <row r="127" spans="1:8" ht="31.5">
      <c r="A127" s="46" t="s">
        <v>232</v>
      </c>
      <c r="B127" s="42" t="s">
        <v>69</v>
      </c>
      <c r="C127" s="42">
        <v>13</v>
      </c>
      <c r="D127" s="43" t="s">
        <v>262</v>
      </c>
      <c r="E127" s="42">
        <v>200</v>
      </c>
      <c r="F127" s="36">
        <f>F128</f>
        <v>994</v>
      </c>
      <c r="G127" s="36">
        <f>G128</f>
        <v>816.6</v>
      </c>
      <c r="H127" s="29">
        <f t="shared" si="2"/>
        <v>82.15291750503019</v>
      </c>
    </row>
    <row r="128" spans="1:8" ht="47.25">
      <c r="A128" s="41" t="s">
        <v>233</v>
      </c>
      <c r="B128" s="42" t="s">
        <v>69</v>
      </c>
      <c r="C128" s="42">
        <v>13</v>
      </c>
      <c r="D128" s="43" t="s">
        <v>262</v>
      </c>
      <c r="E128" s="42">
        <v>240</v>
      </c>
      <c r="F128" s="36">
        <f>1000-6</f>
        <v>994</v>
      </c>
      <c r="G128" s="62">
        <v>816.6</v>
      </c>
      <c r="H128" s="29">
        <f t="shared" si="2"/>
        <v>82.15291750503019</v>
      </c>
    </row>
    <row r="129" spans="1:8" ht="94.5">
      <c r="A129" s="49" t="s">
        <v>263</v>
      </c>
      <c r="B129" s="42" t="s">
        <v>69</v>
      </c>
      <c r="C129" s="42">
        <v>13</v>
      </c>
      <c r="D129" s="43" t="s">
        <v>183</v>
      </c>
      <c r="E129" s="42"/>
      <c r="F129" s="36">
        <f aca="true" t="shared" si="3" ref="F129:G131">F130</f>
        <v>86</v>
      </c>
      <c r="G129" s="36">
        <f t="shared" si="3"/>
        <v>80.8</v>
      </c>
      <c r="H129" s="29">
        <f t="shared" si="2"/>
        <v>93.95348837209302</v>
      </c>
    </row>
    <row r="130" spans="1:8" ht="47.25">
      <c r="A130" s="46" t="s">
        <v>264</v>
      </c>
      <c r="B130" s="42" t="s">
        <v>69</v>
      </c>
      <c r="C130" s="42" t="s">
        <v>95</v>
      </c>
      <c r="D130" s="43" t="s">
        <v>265</v>
      </c>
      <c r="E130" s="42"/>
      <c r="F130" s="36">
        <f t="shared" si="3"/>
        <v>86</v>
      </c>
      <c r="G130" s="36">
        <f t="shared" si="3"/>
        <v>80.8</v>
      </c>
      <c r="H130" s="29">
        <f t="shared" si="2"/>
        <v>93.95348837209302</v>
      </c>
    </row>
    <row r="131" spans="1:8" ht="31.5">
      <c r="A131" s="46" t="s">
        <v>232</v>
      </c>
      <c r="B131" s="42" t="s">
        <v>69</v>
      </c>
      <c r="C131" s="42" t="s">
        <v>95</v>
      </c>
      <c r="D131" s="43" t="s">
        <v>265</v>
      </c>
      <c r="E131" s="42">
        <v>200</v>
      </c>
      <c r="F131" s="36">
        <f t="shared" si="3"/>
        <v>86</v>
      </c>
      <c r="G131" s="36">
        <f t="shared" si="3"/>
        <v>80.8</v>
      </c>
      <c r="H131" s="29">
        <f t="shared" si="2"/>
        <v>93.95348837209302</v>
      </c>
    </row>
    <row r="132" spans="1:8" ht="47.25">
      <c r="A132" s="41" t="s">
        <v>233</v>
      </c>
      <c r="B132" s="42" t="s">
        <v>69</v>
      </c>
      <c r="C132" s="42" t="s">
        <v>95</v>
      </c>
      <c r="D132" s="43" t="s">
        <v>265</v>
      </c>
      <c r="E132" s="42">
        <v>240</v>
      </c>
      <c r="F132" s="36">
        <f>86</f>
        <v>86</v>
      </c>
      <c r="G132" s="62">
        <v>80.8</v>
      </c>
      <c r="H132" s="70">
        <f t="shared" si="2"/>
        <v>93.95348837209302</v>
      </c>
    </row>
    <row r="133" spans="1:8" ht="15.75">
      <c r="A133" s="47" t="s">
        <v>16</v>
      </c>
      <c r="B133" s="26" t="s">
        <v>82</v>
      </c>
      <c r="C133" s="24" t="s">
        <v>70</v>
      </c>
      <c r="D133" s="22"/>
      <c r="E133" s="22"/>
      <c r="F133" s="35">
        <f>F134</f>
        <v>1761.9</v>
      </c>
      <c r="G133" s="35">
        <f>G134</f>
        <v>1761.9</v>
      </c>
      <c r="H133" s="66">
        <f t="shared" si="2"/>
        <v>100</v>
      </c>
    </row>
    <row r="134" spans="1:8" ht="31.5">
      <c r="A134" s="53" t="s">
        <v>17</v>
      </c>
      <c r="B134" s="23" t="s">
        <v>82</v>
      </c>
      <c r="C134" s="23" t="s">
        <v>71</v>
      </c>
      <c r="D134" s="23" t="s">
        <v>83</v>
      </c>
      <c r="E134" s="22"/>
      <c r="F134" s="36">
        <f>F135</f>
        <v>1761.9</v>
      </c>
      <c r="G134" s="36">
        <f>G135</f>
        <v>1761.9</v>
      </c>
      <c r="H134" s="29">
        <f t="shared" si="2"/>
        <v>100</v>
      </c>
    </row>
    <row r="135" spans="1:8" ht="78.75">
      <c r="A135" s="49" t="s">
        <v>266</v>
      </c>
      <c r="B135" s="23" t="s">
        <v>82</v>
      </c>
      <c r="C135" s="23" t="s">
        <v>71</v>
      </c>
      <c r="D135" s="23" t="s">
        <v>267</v>
      </c>
      <c r="E135" s="23"/>
      <c r="F135" s="36">
        <f>F137+F138</f>
        <v>1761.9</v>
      </c>
      <c r="G135" s="36">
        <f>G137+G138</f>
        <v>1761.9</v>
      </c>
      <c r="H135" s="29">
        <f t="shared" si="2"/>
        <v>100</v>
      </c>
    </row>
    <row r="136" spans="1:8" ht="94.5">
      <c r="A136" s="41" t="s">
        <v>228</v>
      </c>
      <c r="B136" s="23" t="s">
        <v>82</v>
      </c>
      <c r="C136" s="23" t="s">
        <v>71</v>
      </c>
      <c r="D136" s="23" t="s">
        <v>267</v>
      </c>
      <c r="E136" s="23" t="s">
        <v>231</v>
      </c>
      <c r="F136" s="36">
        <f>F137</f>
        <v>1534.9</v>
      </c>
      <c r="G136" s="36">
        <f>G137</f>
        <v>1534.9</v>
      </c>
      <c r="H136" s="29">
        <f t="shared" si="2"/>
        <v>100</v>
      </c>
    </row>
    <row r="137" spans="1:8" ht="31.5">
      <c r="A137" s="46" t="s">
        <v>229</v>
      </c>
      <c r="B137" s="23" t="s">
        <v>82</v>
      </c>
      <c r="C137" s="23" t="s">
        <v>71</v>
      </c>
      <c r="D137" s="23" t="s">
        <v>267</v>
      </c>
      <c r="E137" s="23" t="s">
        <v>169</v>
      </c>
      <c r="F137" s="36">
        <v>1534.9</v>
      </c>
      <c r="G137" s="61">
        <v>1534.9</v>
      </c>
      <c r="H137" s="29">
        <f t="shared" si="2"/>
        <v>100</v>
      </c>
    </row>
    <row r="138" spans="1:8" ht="31.5">
      <c r="A138" s="46" t="s">
        <v>232</v>
      </c>
      <c r="B138" s="23" t="s">
        <v>82</v>
      </c>
      <c r="C138" s="23" t="s">
        <v>71</v>
      </c>
      <c r="D138" s="23" t="s">
        <v>267</v>
      </c>
      <c r="E138" s="23" t="s">
        <v>171</v>
      </c>
      <c r="F138" s="36">
        <f>F139</f>
        <v>227</v>
      </c>
      <c r="G138" s="36">
        <f>G139</f>
        <v>227</v>
      </c>
      <c r="H138" s="29">
        <f t="shared" si="2"/>
        <v>100</v>
      </c>
    </row>
    <row r="139" spans="1:8" ht="47.25">
      <c r="A139" s="41" t="s">
        <v>233</v>
      </c>
      <c r="B139" s="23" t="s">
        <v>82</v>
      </c>
      <c r="C139" s="23" t="s">
        <v>71</v>
      </c>
      <c r="D139" s="23" t="s">
        <v>267</v>
      </c>
      <c r="E139" s="23" t="s">
        <v>234</v>
      </c>
      <c r="F139" s="36">
        <v>227</v>
      </c>
      <c r="G139" s="61">
        <v>227</v>
      </c>
      <c r="H139" s="29">
        <f t="shared" si="2"/>
        <v>100</v>
      </c>
    </row>
    <row r="140" spans="1:8" ht="47.25">
      <c r="A140" s="47" t="s">
        <v>18</v>
      </c>
      <c r="B140" s="26" t="s">
        <v>71</v>
      </c>
      <c r="C140" s="26" t="s">
        <v>70</v>
      </c>
      <c r="D140" s="23"/>
      <c r="E140" s="23"/>
      <c r="F140" s="35">
        <f>F141+F160</f>
        <v>28028.600000000006</v>
      </c>
      <c r="G140" s="35">
        <f>G141+G160</f>
        <v>27851.100000000006</v>
      </c>
      <c r="H140" s="66">
        <f t="shared" si="2"/>
        <v>99.36671828061337</v>
      </c>
    </row>
    <row r="141" spans="1:8" ht="63">
      <c r="A141" s="47" t="s">
        <v>19</v>
      </c>
      <c r="B141" s="26" t="s">
        <v>71</v>
      </c>
      <c r="C141" s="26" t="s">
        <v>84</v>
      </c>
      <c r="D141" s="23"/>
      <c r="E141" s="23"/>
      <c r="F141" s="35">
        <f>F142+F149+F146</f>
        <v>26900.900000000005</v>
      </c>
      <c r="G141" s="35">
        <f>G142+G149+G146</f>
        <v>26900.400000000005</v>
      </c>
      <c r="H141" s="30">
        <f t="shared" si="2"/>
        <v>99.99814132612663</v>
      </c>
    </row>
    <row r="142" spans="1:8" ht="78.75">
      <c r="A142" s="49" t="s">
        <v>7</v>
      </c>
      <c r="B142" s="23" t="s">
        <v>71</v>
      </c>
      <c r="C142" s="23" t="s">
        <v>84</v>
      </c>
      <c r="D142" s="23" t="s">
        <v>72</v>
      </c>
      <c r="E142" s="23"/>
      <c r="F142" s="36">
        <f>F143</f>
        <v>2476.4</v>
      </c>
      <c r="G142" s="36">
        <f>G143</f>
        <v>2476.4</v>
      </c>
      <c r="H142" s="29">
        <f t="shared" si="2"/>
        <v>100</v>
      </c>
    </row>
    <row r="143" spans="1:8" ht="15.75">
      <c r="A143" s="49" t="s">
        <v>8</v>
      </c>
      <c r="B143" s="23" t="s">
        <v>71</v>
      </c>
      <c r="C143" s="23" t="s">
        <v>84</v>
      </c>
      <c r="D143" s="23" t="s">
        <v>73</v>
      </c>
      <c r="E143" s="23"/>
      <c r="F143" s="36">
        <f>F145</f>
        <v>2476.4</v>
      </c>
      <c r="G143" s="36">
        <f>G145</f>
        <v>2476.4</v>
      </c>
      <c r="H143" s="29">
        <f t="shared" si="2"/>
        <v>100</v>
      </c>
    </row>
    <row r="144" spans="1:8" ht="94.5">
      <c r="A144" s="41" t="s">
        <v>228</v>
      </c>
      <c r="B144" s="23" t="s">
        <v>71</v>
      </c>
      <c r="C144" s="23" t="s">
        <v>84</v>
      </c>
      <c r="D144" s="23" t="s">
        <v>73</v>
      </c>
      <c r="E144" s="23" t="s">
        <v>231</v>
      </c>
      <c r="F144" s="36">
        <f>F145</f>
        <v>2476.4</v>
      </c>
      <c r="G144" s="36">
        <f>G145</f>
        <v>2476.4</v>
      </c>
      <c r="H144" s="29">
        <f t="shared" si="2"/>
        <v>100</v>
      </c>
    </row>
    <row r="145" spans="1:8" ht="31.5">
      <c r="A145" s="46" t="s">
        <v>229</v>
      </c>
      <c r="B145" s="23" t="s">
        <v>71</v>
      </c>
      <c r="C145" s="23" t="s">
        <v>84</v>
      </c>
      <c r="D145" s="23" t="s">
        <v>73</v>
      </c>
      <c r="E145" s="23" t="s">
        <v>169</v>
      </c>
      <c r="F145" s="36">
        <v>2476.4</v>
      </c>
      <c r="G145" s="36">
        <v>2476.4</v>
      </c>
      <c r="H145" s="29">
        <f t="shared" si="2"/>
        <v>100</v>
      </c>
    </row>
    <row r="146" spans="1:8" ht="15.75">
      <c r="A146" s="49" t="s">
        <v>12</v>
      </c>
      <c r="B146" s="22" t="s">
        <v>71</v>
      </c>
      <c r="C146" s="22" t="s">
        <v>84</v>
      </c>
      <c r="D146" s="23" t="s">
        <v>79</v>
      </c>
      <c r="E146" s="23"/>
      <c r="F146" s="36">
        <f>F147</f>
        <v>314.9</v>
      </c>
      <c r="G146" s="36">
        <f>G147</f>
        <v>314.9</v>
      </c>
      <c r="H146" s="29">
        <f t="shared" si="2"/>
        <v>100</v>
      </c>
    </row>
    <row r="147" spans="1:8" ht="31.5">
      <c r="A147" s="46" t="s">
        <v>253</v>
      </c>
      <c r="B147" s="22" t="s">
        <v>71</v>
      </c>
      <c r="C147" s="22" t="s">
        <v>84</v>
      </c>
      <c r="D147" s="23" t="s">
        <v>79</v>
      </c>
      <c r="E147" s="23" t="s">
        <v>171</v>
      </c>
      <c r="F147" s="36">
        <f>F148</f>
        <v>314.9</v>
      </c>
      <c r="G147" s="36">
        <f>G148</f>
        <v>314.9</v>
      </c>
      <c r="H147" s="29">
        <f t="shared" si="2"/>
        <v>100</v>
      </c>
    </row>
    <row r="148" spans="1:8" ht="47.25">
      <c r="A148" s="41" t="s">
        <v>233</v>
      </c>
      <c r="B148" s="22" t="s">
        <v>71</v>
      </c>
      <c r="C148" s="22" t="s">
        <v>84</v>
      </c>
      <c r="D148" s="23" t="s">
        <v>79</v>
      </c>
      <c r="E148" s="23" t="s">
        <v>234</v>
      </c>
      <c r="F148" s="36">
        <v>314.9</v>
      </c>
      <c r="G148" s="36">
        <v>314.9</v>
      </c>
      <c r="H148" s="29">
        <f t="shared" si="2"/>
        <v>100</v>
      </c>
    </row>
    <row r="149" spans="1:8" ht="47.25">
      <c r="A149" s="49" t="s">
        <v>133</v>
      </c>
      <c r="B149" s="23" t="s">
        <v>71</v>
      </c>
      <c r="C149" s="23" t="s">
        <v>84</v>
      </c>
      <c r="D149" s="23" t="s">
        <v>97</v>
      </c>
      <c r="E149" s="23"/>
      <c r="F149" s="36">
        <f>F153+F150</f>
        <v>24109.600000000002</v>
      </c>
      <c r="G149" s="36">
        <f>G153+G150</f>
        <v>24109.100000000002</v>
      </c>
      <c r="H149" s="29">
        <f t="shared" si="2"/>
        <v>99.99792613730631</v>
      </c>
    </row>
    <row r="150" spans="1:8" ht="63">
      <c r="A150" s="46" t="s">
        <v>182</v>
      </c>
      <c r="B150" s="23" t="s">
        <v>71</v>
      </c>
      <c r="C150" s="23" t="s">
        <v>84</v>
      </c>
      <c r="D150" s="23" t="s">
        <v>268</v>
      </c>
      <c r="E150" s="23"/>
      <c r="F150" s="36">
        <f>F151</f>
        <v>59.8</v>
      </c>
      <c r="G150" s="36">
        <f>G151</f>
        <v>59.3</v>
      </c>
      <c r="H150" s="29">
        <f t="shared" si="2"/>
        <v>99.1638795986622</v>
      </c>
    </row>
    <row r="151" spans="1:8" ht="94.5">
      <c r="A151" s="41" t="s">
        <v>228</v>
      </c>
      <c r="B151" s="23" t="s">
        <v>71</v>
      </c>
      <c r="C151" s="23" t="s">
        <v>84</v>
      </c>
      <c r="D151" s="23" t="s">
        <v>268</v>
      </c>
      <c r="E151" s="23" t="s">
        <v>231</v>
      </c>
      <c r="F151" s="36">
        <f>F152</f>
        <v>59.8</v>
      </c>
      <c r="G151" s="36">
        <f>G152</f>
        <v>59.3</v>
      </c>
      <c r="H151" s="29">
        <f aca="true" t="shared" si="4" ref="H151:H214">G151/F151*100</f>
        <v>99.1638795986622</v>
      </c>
    </row>
    <row r="152" spans="1:8" ht="31.5">
      <c r="A152" s="46" t="s">
        <v>177</v>
      </c>
      <c r="B152" s="23" t="s">
        <v>71</v>
      </c>
      <c r="C152" s="23" t="s">
        <v>84</v>
      </c>
      <c r="D152" s="23" t="s">
        <v>268</v>
      </c>
      <c r="E152" s="23" t="s">
        <v>178</v>
      </c>
      <c r="F152" s="36">
        <v>59.8</v>
      </c>
      <c r="G152" s="62">
        <v>59.3</v>
      </c>
      <c r="H152" s="29">
        <f t="shared" si="4"/>
        <v>99.1638795986622</v>
      </c>
    </row>
    <row r="153" spans="1:8" ht="31.5">
      <c r="A153" s="49" t="s">
        <v>39</v>
      </c>
      <c r="B153" s="23" t="s">
        <v>71</v>
      </c>
      <c r="C153" s="23" t="s">
        <v>84</v>
      </c>
      <c r="D153" s="23" t="s">
        <v>98</v>
      </c>
      <c r="E153" s="23"/>
      <c r="F153" s="36">
        <f>F154+F156+F158</f>
        <v>24049.800000000003</v>
      </c>
      <c r="G153" s="36">
        <f>G154+G156+G158</f>
        <v>24049.800000000003</v>
      </c>
      <c r="H153" s="29">
        <f t="shared" si="4"/>
        <v>100</v>
      </c>
    </row>
    <row r="154" spans="1:8" ht="94.5">
      <c r="A154" s="41" t="s">
        <v>228</v>
      </c>
      <c r="B154" s="23" t="s">
        <v>71</v>
      </c>
      <c r="C154" s="23" t="s">
        <v>84</v>
      </c>
      <c r="D154" s="23" t="s">
        <v>98</v>
      </c>
      <c r="E154" s="23" t="s">
        <v>231</v>
      </c>
      <c r="F154" s="36">
        <f>F155</f>
        <v>21911.800000000003</v>
      </c>
      <c r="G154" s="36">
        <f>G155</f>
        <v>21911.800000000003</v>
      </c>
      <c r="H154" s="29">
        <f t="shared" si="4"/>
        <v>100</v>
      </c>
    </row>
    <row r="155" spans="1:8" ht="31.5">
      <c r="A155" s="46" t="s">
        <v>177</v>
      </c>
      <c r="B155" s="23" t="s">
        <v>71</v>
      </c>
      <c r="C155" s="23" t="s">
        <v>84</v>
      </c>
      <c r="D155" s="23" t="s">
        <v>98</v>
      </c>
      <c r="E155" s="23" t="s">
        <v>178</v>
      </c>
      <c r="F155" s="36">
        <f>21713.4+198.4</f>
        <v>21911.800000000003</v>
      </c>
      <c r="G155" s="36">
        <f>21713.4+198.4</f>
        <v>21911.800000000003</v>
      </c>
      <c r="H155" s="29">
        <f t="shared" si="4"/>
        <v>100</v>
      </c>
    </row>
    <row r="156" spans="1:8" ht="31.5">
      <c r="A156" s="46" t="s">
        <v>269</v>
      </c>
      <c r="B156" s="23" t="s">
        <v>71</v>
      </c>
      <c r="C156" s="23" t="s">
        <v>84</v>
      </c>
      <c r="D156" s="23" t="s">
        <v>98</v>
      </c>
      <c r="E156" s="23" t="s">
        <v>171</v>
      </c>
      <c r="F156" s="36">
        <f>F157</f>
        <v>2129.5</v>
      </c>
      <c r="G156" s="36">
        <f>G157</f>
        <v>2129.5</v>
      </c>
      <c r="H156" s="29">
        <f t="shared" si="4"/>
        <v>100</v>
      </c>
    </row>
    <row r="157" spans="1:8" ht="47.25">
      <c r="A157" s="41" t="s">
        <v>233</v>
      </c>
      <c r="B157" s="23" t="s">
        <v>71</v>
      </c>
      <c r="C157" s="23" t="s">
        <v>84</v>
      </c>
      <c r="D157" s="23" t="s">
        <v>98</v>
      </c>
      <c r="E157" s="23" t="s">
        <v>234</v>
      </c>
      <c r="F157" s="36">
        <v>2129.5</v>
      </c>
      <c r="G157" s="62">
        <v>2129.5</v>
      </c>
      <c r="H157" s="29">
        <f t="shared" si="4"/>
        <v>100</v>
      </c>
    </row>
    <row r="158" spans="1:8" ht="15.75">
      <c r="A158" s="41" t="s">
        <v>258</v>
      </c>
      <c r="B158" s="23" t="s">
        <v>71</v>
      </c>
      <c r="C158" s="23" t="s">
        <v>84</v>
      </c>
      <c r="D158" s="23" t="s">
        <v>98</v>
      </c>
      <c r="E158" s="23" t="s">
        <v>248</v>
      </c>
      <c r="F158" s="36">
        <f>F159</f>
        <v>8.5</v>
      </c>
      <c r="G158" s="36">
        <f>G159</f>
        <v>8.5</v>
      </c>
      <c r="H158" s="29">
        <f t="shared" si="4"/>
        <v>100</v>
      </c>
    </row>
    <row r="159" spans="1:8" ht="15.75">
      <c r="A159" s="46" t="s">
        <v>259</v>
      </c>
      <c r="B159" s="23" t="s">
        <v>71</v>
      </c>
      <c r="C159" s="23" t="s">
        <v>84</v>
      </c>
      <c r="D159" s="23" t="s">
        <v>98</v>
      </c>
      <c r="E159" s="23" t="s">
        <v>270</v>
      </c>
      <c r="F159" s="36">
        <v>8.5</v>
      </c>
      <c r="G159" s="62">
        <v>8.5</v>
      </c>
      <c r="H159" s="29">
        <f t="shared" si="4"/>
        <v>100</v>
      </c>
    </row>
    <row r="160" spans="1:8" ht="47.25">
      <c r="A160" s="47" t="s">
        <v>160</v>
      </c>
      <c r="B160" s="26" t="s">
        <v>71</v>
      </c>
      <c r="C160" s="26" t="s">
        <v>161</v>
      </c>
      <c r="D160" s="26"/>
      <c r="E160" s="54"/>
      <c r="F160" s="35">
        <f>F161</f>
        <v>1127.7</v>
      </c>
      <c r="G160" s="35">
        <f>G161</f>
        <v>950.7</v>
      </c>
      <c r="H160" s="66">
        <f t="shared" si="4"/>
        <v>84.30433625964352</v>
      </c>
    </row>
    <row r="161" spans="1:8" ht="15.75">
      <c r="A161" s="53" t="s">
        <v>260</v>
      </c>
      <c r="B161" s="23" t="s">
        <v>71</v>
      </c>
      <c r="C161" s="23" t="s">
        <v>161</v>
      </c>
      <c r="D161" s="23">
        <v>7950000</v>
      </c>
      <c r="E161" s="34"/>
      <c r="F161" s="36">
        <f>F162</f>
        <v>1127.7</v>
      </c>
      <c r="G161" s="36">
        <f>G162</f>
        <v>950.7</v>
      </c>
      <c r="H161" s="29">
        <f t="shared" si="4"/>
        <v>84.30433625964352</v>
      </c>
    </row>
    <row r="162" spans="1:8" ht="94.5">
      <c r="A162" s="49" t="s">
        <v>263</v>
      </c>
      <c r="B162" s="23" t="s">
        <v>71</v>
      </c>
      <c r="C162" s="23" t="s">
        <v>161</v>
      </c>
      <c r="D162" s="23">
        <v>7950300</v>
      </c>
      <c r="E162" s="23" t="s">
        <v>75</v>
      </c>
      <c r="F162" s="36">
        <f>F163+F169</f>
        <v>1127.7</v>
      </c>
      <c r="G162" s="36">
        <f>G163+G169</f>
        <v>950.7</v>
      </c>
      <c r="H162" s="29">
        <f t="shared" si="4"/>
        <v>84.30433625964352</v>
      </c>
    </row>
    <row r="163" spans="1:8" ht="63">
      <c r="A163" s="49" t="s">
        <v>271</v>
      </c>
      <c r="B163" s="23" t="s">
        <v>71</v>
      </c>
      <c r="C163" s="23" t="s">
        <v>161</v>
      </c>
      <c r="D163" s="23" t="s">
        <v>272</v>
      </c>
      <c r="E163" s="23"/>
      <c r="F163" s="36">
        <f>F164+F166</f>
        <v>977.7</v>
      </c>
      <c r="G163" s="36">
        <f>G164+G166</f>
        <v>801.1</v>
      </c>
      <c r="H163" s="29">
        <f t="shared" si="4"/>
        <v>81.9371995499642</v>
      </c>
    </row>
    <row r="164" spans="1:8" ht="31.5">
      <c r="A164" s="46" t="s">
        <v>269</v>
      </c>
      <c r="B164" s="23" t="s">
        <v>71</v>
      </c>
      <c r="C164" s="23" t="s">
        <v>161</v>
      </c>
      <c r="D164" s="23" t="s">
        <v>272</v>
      </c>
      <c r="E164" s="34">
        <v>200</v>
      </c>
      <c r="F164" s="36">
        <f>F165</f>
        <v>395.5</v>
      </c>
      <c r="G164" s="36">
        <f>G165</f>
        <v>219</v>
      </c>
      <c r="H164" s="29">
        <f t="shared" si="4"/>
        <v>55.37294563843237</v>
      </c>
    </row>
    <row r="165" spans="1:8" ht="47.25">
      <c r="A165" s="41" t="s">
        <v>233</v>
      </c>
      <c r="B165" s="23" t="s">
        <v>71</v>
      </c>
      <c r="C165" s="23" t="s">
        <v>161</v>
      </c>
      <c r="D165" s="23" t="s">
        <v>272</v>
      </c>
      <c r="E165" s="34">
        <v>240</v>
      </c>
      <c r="F165" s="36">
        <f>1895.5-1500</f>
        <v>395.5</v>
      </c>
      <c r="G165" s="61">
        <v>219</v>
      </c>
      <c r="H165" s="29">
        <f t="shared" si="4"/>
        <v>55.37294563843237</v>
      </c>
    </row>
    <row r="166" spans="1:8" ht="63">
      <c r="A166" s="49" t="s">
        <v>109</v>
      </c>
      <c r="B166" s="23" t="s">
        <v>71</v>
      </c>
      <c r="C166" s="23" t="s">
        <v>161</v>
      </c>
      <c r="D166" s="23" t="s">
        <v>272</v>
      </c>
      <c r="E166" s="34">
        <v>600</v>
      </c>
      <c r="F166" s="36">
        <f>F167</f>
        <v>582.2</v>
      </c>
      <c r="G166" s="36">
        <f>G167</f>
        <v>582.1</v>
      </c>
      <c r="H166" s="29">
        <f t="shared" si="4"/>
        <v>99.98282377189969</v>
      </c>
    </row>
    <row r="167" spans="1:8" ht="15.75">
      <c r="A167" s="49" t="s">
        <v>111</v>
      </c>
      <c r="B167" s="23" t="s">
        <v>71</v>
      </c>
      <c r="C167" s="23" t="s">
        <v>161</v>
      </c>
      <c r="D167" s="23" t="s">
        <v>272</v>
      </c>
      <c r="E167" s="34">
        <v>610</v>
      </c>
      <c r="F167" s="36">
        <f>F168</f>
        <v>582.2</v>
      </c>
      <c r="G167" s="36">
        <f>G168</f>
        <v>582.1</v>
      </c>
      <c r="H167" s="29">
        <f t="shared" si="4"/>
        <v>99.98282377189969</v>
      </c>
    </row>
    <row r="168" spans="1:8" ht="63">
      <c r="A168" s="49" t="s">
        <v>113</v>
      </c>
      <c r="B168" s="23" t="s">
        <v>71</v>
      </c>
      <c r="C168" s="23" t="s">
        <v>161</v>
      </c>
      <c r="D168" s="23" t="s">
        <v>272</v>
      </c>
      <c r="E168" s="34">
        <v>611</v>
      </c>
      <c r="F168" s="36">
        <f>332+150.2+100</f>
        <v>582.2</v>
      </c>
      <c r="G168" s="61">
        <v>582.1</v>
      </c>
      <c r="H168" s="29">
        <f t="shared" si="4"/>
        <v>99.98282377189969</v>
      </c>
    </row>
    <row r="169" spans="1:8" ht="63">
      <c r="A169" s="49" t="s">
        <v>273</v>
      </c>
      <c r="B169" s="23" t="s">
        <v>71</v>
      </c>
      <c r="C169" s="23" t="s">
        <v>161</v>
      </c>
      <c r="D169" s="23" t="s">
        <v>274</v>
      </c>
      <c r="E169" s="23"/>
      <c r="F169" s="36">
        <f>F170+F172</f>
        <v>150</v>
      </c>
      <c r="G169" s="36">
        <f>G170+G172</f>
        <v>149.6</v>
      </c>
      <c r="H169" s="29">
        <f t="shared" si="4"/>
        <v>99.73333333333333</v>
      </c>
    </row>
    <row r="170" spans="1:8" ht="31.5">
      <c r="A170" s="46" t="s">
        <v>269</v>
      </c>
      <c r="B170" s="23" t="s">
        <v>71</v>
      </c>
      <c r="C170" s="23" t="s">
        <v>161</v>
      </c>
      <c r="D170" s="23" t="s">
        <v>274</v>
      </c>
      <c r="E170" s="34">
        <v>200</v>
      </c>
      <c r="F170" s="36">
        <f>F171</f>
        <v>100</v>
      </c>
      <c r="G170" s="36">
        <f>G171</f>
        <v>100</v>
      </c>
      <c r="H170" s="29">
        <f t="shared" si="4"/>
        <v>100</v>
      </c>
    </row>
    <row r="171" spans="1:8" ht="47.25">
      <c r="A171" s="41" t="s">
        <v>233</v>
      </c>
      <c r="B171" s="23" t="s">
        <v>71</v>
      </c>
      <c r="C171" s="23" t="s">
        <v>161</v>
      </c>
      <c r="D171" s="23" t="s">
        <v>274</v>
      </c>
      <c r="E171" s="34">
        <v>240</v>
      </c>
      <c r="F171" s="36">
        <v>100</v>
      </c>
      <c r="G171" s="61">
        <v>100</v>
      </c>
      <c r="H171" s="29">
        <f t="shared" si="4"/>
        <v>100</v>
      </c>
    </row>
    <row r="172" spans="1:8" ht="63">
      <c r="A172" s="49" t="s">
        <v>109</v>
      </c>
      <c r="B172" s="23" t="s">
        <v>71</v>
      </c>
      <c r="C172" s="23" t="s">
        <v>161</v>
      </c>
      <c r="D172" s="23" t="s">
        <v>274</v>
      </c>
      <c r="E172" s="34">
        <v>600</v>
      </c>
      <c r="F172" s="36">
        <f>F173</f>
        <v>50</v>
      </c>
      <c r="G172" s="36">
        <f>G173</f>
        <v>49.6</v>
      </c>
      <c r="H172" s="29">
        <f t="shared" si="4"/>
        <v>99.2</v>
      </c>
    </row>
    <row r="173" spans="1:8" ht="15.75">
      <c r="A173" s="49" t="s">
        <v>111</v>
      </c>
      <c r="B173" s="23" t="s">
        <v>71</v>
      </c>
      <c r="C173" s="23" t="s">
        <v>161</v>
      </c>
      <c r="D173" s="23" t="s">
        <v>274</v>
      </c>
      <c r="E173" s="34">
        <v>610</v>
      </c>
      <c r="F173" s="36">
        <f>F174</f>
        <v>50</v>
      </c>
      <c r="G173" s="36">
        <f>G174</f>
        <v>49.6</v>
      </c>
      <c r="H173" s="29">
        <f t="shared" si="4"/>
        <v>99.2</v>
      </c>
    </row>
    <row r="174" spans="1:8" ht="63">
      <c r="A174" s="49" t="s">
        <v>113</v>
      </c>
      <c r="B174" s="23" t="s">
        <v>71</v>
      </c>
      <c r="C174" s="23" t="s">
        <v>161</v>
      </c>
      <c r="D174" s="23" t="s">
        <v>274</v>
      </c>
      <c r="E174" s="34">
        <v>611</v>
      </c>
      <c r="F174" s="36">
        <v>50</v>
      </c>
      <c r="G174" s="61">
        <v>49.6</v>
      </c>
      <c r="H174" s="29">
        <f t="shared" si="4"/>
        <v>99.2</v>
      </c>
    </row>
    <row r="175" spans="1:8" ht="15.75">
      <c r="A175" s="47" t="s">
        <v>20</v>
      </c>
      <c r="B175" s="26" t="s">
        <v>74</v>
      </c>
      <c r="C175" s="26" t="s">
        <v>70</v>
      </c>
      <c r="D175" s="23"/>
      <c r="E175" s="23"/>
      <c r="F175" s="35">
        <f>F176+F219+F242+F184+F197+F212</f>
        <v>471209.29999999993</v>
      </c>
      <c r="G175" s="35">
        <f>G176+G219+G242+G184+G197+G212</f>
        <v>470598.5</v>
      </c>
      <c r="H175" s="66">
        <f t="shared" si="4"/>
        <v>99.87037607279824</v>
      </c>
    </row>
    <row r="176" spans="1:8" ht="15.75">
      <c r="A176" s="47" t="s">
        <v>21</v>
      </c>
      <c r="B176" s="26" t="s">
        <v>74</v>
      </c>
      <c r="C176" s="26" t="s">
        <v>69</v>
      </c>
      <c r="D176" s="23"/>
      <c r="E176" s="23"/>
      <c r="F176" s="35">
        <f>F177</f>
        <v>926.3000000000001</v>
      </c>
      <c r="G176" s="35">
        <f>G177</f>
        <v>926.3000000000001</v>
      </c>
      <c r="H176" s="30">
        <f t="shared" si="4"/>
        <v>100</v>
      </c>
    </row>
    <row r="177" spans="1:8" ht="31.5">
      <c r="A177" s="49" t="s">
        <v>275</v>
      </c>
      <c r="B177" s="23" t="s">
        <v>74</v>
      </c>
      <c r="C177" s="23" t="s">
        <v>69</v>
      </c>
      <c r="D177" s="23" t="s">
        <v>276</v>
      </c>
      <c r="E177" s="23"/>
      <c r="F177" s="36">
        <f>F178</f>
        <v>926.3000000000001</v>
      </c>
      <c r="G177" s="36">
        <f>G178</f>
        <v>926.3000000000001</v>
      </c>
      <c r="H177" s="29">
        <f t="shared" si="4"/>
        <v>100</v>
      </c>
    </row>
    <row r="178" spans="1:8" ht="189">
      <c r="A178" s="49" t="s">
        <v>277</v>
      </c>
      <c r="B178" s="23" t="s">
        <v>74</v>
      </c>
      <c r="C178" s="23" t="s">
        <v>69</v>
      </c>
      <c r="D178" s="23" t="s">
        <v>278</v>
      </c>
      <c r="E178" s="23"/>
      <c r="F178" s="36">
        <f>F182+F179</f>
        <v>926.3000000000001</v>
      </c>
      <c r="G178" s="36">
        <f>G182+G179</f>
        <v>926.3000000000001</v>
      </c>
      <c r="H178" s="29">
        <f t="shared" si="4"/>
        <v>100</v>
      </c>
    </row>
    <row r="179" spans="1:8" ht="47.25">
      <c r="A179" s="49" t="s">
        <v>251</v>
      </c>
      <c r="B179" s="23" t="s">
        <v>74</v>
      </c>
      <c r="C179" s="23" t="s">
        <v>69</v>
      </c>
      <c r="D179" s="23" t="s">
        <v>278</v>
      </c>
      <c r="E179" s="23" t="s">
        <v>110</v>
      </c>
      <c r="F179" s="36">
        <f>F180</f>
        <v>855.2</v>
      </c>
      <c r="G179" s="36">
        <f>G180</f>
        <v>855.2</v>
      </c>
      <c r="H179" s="29">
        <f t="shared" si="4"/>
        <v>100</v>
      </c>
    </row>
    <row r="180" spans="1:8" ht="15.75">
      <c r="A180" s="49" t="s">
        <v>111</v>
      </c>
      <c r="B180" s="23" t="s">
        <v>74</v>
      </c>
      <c r="C180" s="23" t="s">
        <v>69</v>
      </c>
      <c r="D180" s="23" t="s">
        <v>278</v>
      </c>
      <c r="E180" s="23" t="s">
        <v>112</v>
      </c>
      <c r="F180" s="36">
        <f>F181</f>
        <v>855.2</v>
      </c>
      <c r="G180" s="36">
        <f>G181</f>
        <v>855.2</v>
      </c>
      <c r="H180" s="29">
        <f t="shared" si="4"/>
        <v>100</v>
      </c>
    </row>
    <row r="181" spans="1:8" ht="78.75">
      <c r="A181" s="49" t="s">
        <v>252</v>
      </c>
      <c r="B181" s="23" t="s">
        <v>74</v>
      </c>
      <c r="C181" s="23" t="s">
        <v>69</v>
      </c>
      <c r="D181" s="23" t="s">
        <v>278</v>
      </c>
      <c r="E181" s="23" t="s">
        <v>114</v>
      </c>
      <c r="F181" s="36">
        <f>380.3+310.5+104.8+46.7+2.2+25-14.3</f>
        <v>855.2</v>
      </c>
      <c r="G181" s="61">
        <v>855.2</v>
      </c>
      <c r="H181" s="29">
        <f t="shared" si="4"/>
        <v>100</v>
      </c>
    </row>
    <row r="182" spans="1:8" ht="31.5">
      <c r="A182" s="46" t="s">
        <v>232</v>
      </c>
      <c r="B182" s="23" t="s">
        <v>74</v>
      </c>
      <c r="C182" s="23" t="s">
        <v>69</v>
      </c>
      <c r="D182" s="23" t="s">
        <v>278</v>
      </c>
      <c r="E182" s="23" t="s">
        <v>171</v>
      </c>
      <c r="F182" s="36">
        <f>F183</f>
        <v>71.1</v>
      </c>
      <c r="G182" s="36">
        <f>G183</f>
        <v>71.1</v>
      </c>
      <c r="H182" s="29">
        <f t="shared" si="4"/>
        <v>100</v>
      </c>
    </row>
    <row r="183" spans="1:8" ht="47.25">
      <c r="A183" s="41" t="s">
        <v>233</v>
      </c>
      <c r="B183" s="23" t="s">
        <v>74</v>
      </c>
      <c r="C183" s="23" t="s">
        <v>69</v>
      </c>
      <c r="D183" s="23" t="s">
        <v>278</v>
      </c>
      <c r="E183" s="23" t="s">
        <v>234</v>
      </c>
      <c r="F183" s="36">
        <f>84-2.2-25+14.3</f>
        <v>71.1</v>
      </c>
      <c r="G183" s="61">
        <v>71.1</v>
      </c>
      <c r="H183" s="29">
        <f t="shared" si="4"/>
        <v>100</v>
      </c>
    </row>
    <row r="184" spans="1:8" ht="15.75">
      <c r="A184" s="47" t="s">
        <v>22</v>
      </c>
      <c r="B184" s="24" t="s">
        <v>74</v>
      </c>
      <c r="C184" s="24" t="s">
        <v>85</v>
      </c>
      <c r="D184" s="23"/>
      <c r="E184" s="23"/>
      <c r="F184" s="35">
        <f>F191+F185+F188</f>
        <v>8616.4</v>
      </c>
      <c r="G184" s="35">
        <f>G191+G185+G188</f>
        <v>8616.3</v>
      </c>
      <c r="H184" s="30">
        <f t="shared" si="4"/>
        <v>99.99883942249663</v>
      </c>
    </row>
    <row r="185" spans="1:8" ht="31.5">
      <c r="A185" s="49" t="s">
        <v>279</v>
      </c>
      <c r="B185" s="22" t="s">
        <v>74</v>
      </c>
      <c r="C185" s="22" t="s">
        <v>85</v>
      </c>
      <c r="D185" s="23" t="s">
        <v>280</v>
      </c>
      <c r="E185" s="23"/>
      <c r="F185" s="36">
        <f>F186</f>
        <v>826.9</v>
      </c>
      <c r="G185" s="36">
        <f>G186</f>
        <v>826.9</v>
      </c>
      <c r="H185" s="29">
        <f t="shared" si="4"/>
        <v>100</v>
      </c>
    </row>
    <row r="186" spans="1:8" ht="15.75">
      <c r="A186" s="49" t="s">
        <v>281</v>
      </c>
      <c r="B186" s="22" t="s">
        <v>74</v>
      </c>
      <c r="C186" s="22" t="s">
        <v>85</v>
      </c>
      <c r="D186" s="23" t="s">
        <v>280</v>
      </c>
      <c r="E186" s="23" t="s">
        <v>248</v>
      </c>
      <c r="F186" s="36">
        <f>F187</f>
        <v>826.9</v>
      </c>
      <c r="G186" s="36">
        <f>G187</f>
        <v>826.9</v>
      </c>
      <c r="H186" s="29">
        <f t="shared" si="4"/>
        <v>100</v>
      </c>
    </row>
    <row r="187" spans="1:8" ht="63">
      <c r="A187" s="49" t="s">
        <v>282</v>
      </c>
      <c r="B187" s="22" t="s">
        <v>74</v>
      </c>
      <c r="C187" s="22" t="s">
        <v>85</v>
      </c>
      <c r="D187" s="23" t="s">
        <v>280</v>
      </c>
      <c r="E187" s="23" t="s">
        <v>184</v>
      </c>
      <c r="F187" s="36">
        <v>826.9</v>
      </c>
      <c r="G187" s="62">
        <v>826.9</v>
      </c>
      <c r="H187" s="29">
        <f t="shared" si="4"/>
        <v>100</v>
      </c>
    </row>
    <row r="188" spans="1:8" ht="47.25">
      <c r="A188" s="49" t="s">
        <v>283</v>
      </c>
      <c r="B188" s="22" t="s">
        <v>74</v>
      </c>
      <c r="C188" s="22" t="s">
        <v>85</v>
      </c>
      <c r="D188" s="22" t="s">
        <v>284</v>
      </c>
      <c r="E188" s="22"/>
      <c r="F188" s="36">
        <f>F189</f>
        <v>5892.5</v>
      </c>
      <c r="G188" s="36">
        <f>G189</f>
        <v>5892.5</v>
      </c>
      <c r="H188" s="29">
        <f t="shared" si="4"/>
        <v>100</v>
      </c>
    </row>
    <row r="189" spans="1:8" ht="15.75">
      <c r="A189" s="49" t="s">
        <v>281</v>
      </c>
      <c r="B189" s="22" t="s">
        <v>74</v>
      </c>
      <c r="C189" s="22" t="s">
        <v>85</v>
      </c>
      <c r="D189" s="22" t="s">
        <v>284</v>
      </c>
      <c r="E189" s="22" t="s">
        <v>248</v>
      </c>
      <c r="F189" s="36">
        <f>F190</f>
        <v>5892.5</v>
      </c>
      <c r="G189" s="36">
        <f>G190</f>
        <v>5892.5</v>
      </c>
      <c r="H189" s="29">
        <f t="shared" si="4"/>
        <v>100</v>
      </c>
    </row>
    <row r="190" spans="1:8" ht="63">
      <c r="A190" s="49" t="s">
        <v>285</v>
      </c>
      <c r="B190" s="22" t="s">
        <v>74</v>
      </c>
      <c r="C190" s="22" t="s">
        <v>85</v>
      </c>
      <c r="D190" s="22" t="s">
        <v>284</v>
      </c>
      <c r="E190" s="22" t="s">
        <v>184</v>
      </c>
      <c r="F190" s="36">
        <f>5580.2+312.3</f>
        <v>5892.5</v>
      </c>
      <c r="G190" s="62">
        <v>5892.5</v>
      </c>
      <c r="H190" s="29">
        <f t="shared" si="4"/>
        <v>100</v>
      </c>
    </row>
    <row r="191" spans="1:8" ht="15.75">
      <c r="A191" s="41" t="s">
        <v>260</v>
      </c>
      <c r="B191" s="23" t="s">
        <v>74</v>
      </c>
      <c r="C191" s="23" t="s">
        <v>85</v>
      </c>
      <c r="D191" s="23" t="s">
        <v>128</v>
      </c>
      <c r="E191" s="23"/>
      <c r="F191" s="36">
        <f>F192</f>
        <v>1897</v>
      </c>
      <c r="G191" s="36">
        <f>G192</f>
        <v>1896.9</v>
      </c>
      <c r="H191" s="29">
        <f t="shared" si="4"/>
        <v>99.99472851871376</v>
      </c>
    </row>
    <row r="192" spans="1:8" ht="63">
      <c r="A192" s="41" t="s">
        <v>286</v>
      </c>
      <c r="B192" s="23" t="s">
        <v>74</v>
      </c>
      <c r="C192" s="23" t="s">
        <v>85</v>
      </c>
      <c r="D192" s="23" t="s">
        <v>185</v>
      </c>
      <c r="E192" s="23"/>
      <c r="F192" s="36">
        <f>F193+F195</f>
        <v>1897</v>
      </c>
      <c r="G192" s="36">
        <f>G193+G195</f>
        <v>1896.9</v>
      </c>
      <c r="H192" s="29">
        <f t="shared" si="4"/>
        <v>99.99472851871376</v>
      </c>
    </row>
    <row r="193" spans="1:8" ht="31.5">
      <c r="A193" s="46" t="s">
        <v>232</v>
      </c>
      <c r="B193" s="23" t="s">
        <v>74</v>
      </c>
      <c r="C193" s="23" t="s">
        <v>85</v>
      </c>
      <c r="D193" s="23" t="s">
        <v>185</v>
      </c>
      <c r="E193" s="23" t="s">
        <v>171</v>
      </c>
      <c r="F193" s="36">
        <f>F194</f>
        <v>455</v>
      </c>
      <c r="G193" s="36">
        <f>G194</f>
        <v>454.9</v>
      </c>
      <c r="H193" s="29">
        <f t="shared" si="4"/>
        <v>99.97802197802197</v>
      </c>
    </row>
    <row r="194" spans="1:8" ht="47.25">
      <c r="A194" s="41" t="s">
        <v>233</v>
      </c>
      <c r="B194" s="23" t="s">
        <v>74</v>
      </c>
      <c r="C194" s="23" t="s">
        <v>85</v>
      </c>
      <c r="D194" s="23" t="s">
        <v>185</v>
      </c>
      <c r="E194" s="23" t="s">
        <v>234</v>
      </c>
      <c r="F194" s="36">
        <f>60+395</f>
        <v>455</v>
      </c>
      <c r="G194" s="62">
        <v>454.9</v>
      </c>
      <c r="H194" s="29">
        <f t="shared" si="4"/>
        <v>99.97802197802197</v>
      </c>
    </row>
    <row r="195" spans="1:8" ht="15.75">
      <c r="A195" s="49" t="s">
        <v>281</v>
      </c>
      <c r="B195" s="23" t="s">
        <v>74</v>
      </c>
      <c r="C195" s="23" t="s">
        <v>85</v>
      </c>
      <c r="D195" s="23" t="s">
        <v>185</v>
      </c>
      <c r="E195" s="23" t="s">
        <v>248</v>
      </c>
      <c r="F195" s="36">
        <f>F196</f>
        <v>1442</v>
      </c>
      <c r="G195" s="36">
        <f>G196</f>
        <v>1442</v>
      </c>
      <c r="H195" s="29">
        <f t="shared" si="4"/>
        <v>100</v>
      </c>
    </row>
    <row r="196" spans="1:8" ht="63">
      <c r="A196" s="49" t="s">
        <v>282</v>
      </c>
      <c r="B196" s="23" t="s">
        <v>74</v>
      </c>
      <c r="C196" s="23" t="s">
        <v>85</v>
      </c>
      <c r="D196" s="23" t="s">
        <v>185</v>
      </c>
      <c r="E196" s="23" t="s">
        <v>184</v>
      </c>
      <c r="F196" s="36">
        <f>837+605</f>
        <v>1442</v>
      </c>
      <c r="G196" s="62">
        <v>1442</v>
      </c>
      <c r="H196" s="29">
        <f t="shared" si="4"/>
        <v>100</v>
      </c>
    </row>
    <row r="197" spans="1:8" ht="15.75">
      <c r="A197" s="55" t="s">
        <v>287</v>
      </c>
      <c r="B197" s="26" t="s">
        <v>74</v>
      </c>
      <c r="C197" s="26" t="s">
        <v>76</v>
      </c>
      <c r="D197" s="26"/>
      <c r="E197" s="26"/>
      <c r="F197" s="35">
        <f>F204+F201+F198</f>
        <v>205843.09999999998</v>
      </c>
      <c r="G197" s="35">
        <f>G204+G201+G198</f>
        <v>205843.09999999998</v>
      </c>
      <c r="H197" s="30">
        <f t="shared" si="4"/>
        <v>100</v>
      </c>
    </row>
    <row r="198" spans="1:8" ht="31.5">
      <c r="A198" s="41" t="s">
        <v>288</v>
      </c>
      <c r="B198" s="23" t="s">
        <v>74</v>
      </c>
      <c r="C198" s="23" t="s">
        <v>76</v>
      </c>
      <c r="D198" s="23" t="s">
        <v>193</v>
      </c>
      <c r="E198" s="26"/>
      <c r="F198" s="36">
        <f>F199</f>
        <v>2905.8</v>
      </c>
      <c r="G198" s="36">
        <f>G199</f>
        <v>2905.8</v>
      </c>
      <c r="H198" s="29">
        <f t="shared" si="4"/>
        <v>100</v>
      </c>
    </row>
    <row r="199" spans="1:8" ht="31.5">
      <c r="A199" s="46" t="s">
        <v>232</v>
      </c>
      <c r="B199" s="23" t="s">
        <v>74</v>
      </c>
      <c r="C199" s="23" t="s">
        <v>76</v>
      </c>
      <c r="D199" s="23" t="s">
        <v>193</v>
      </c>
      <c r="E199" s="23" t="s">
        <v>171</v>
      </c>
      <c r="F199" s="36">
        <f>F200</f>
        <v>2905.8</v>
      </c>
      <c r="G199" s="36">
        <f>G200</f>
        <v>2905.8</v>
      </c>
      <c r="H199" s="29">
        <f t="shared" si="4"/>
        <v>100</v>
      </c>
    </row>
    <row r="200" spans="1:8" ht="47.25">
      <c r="A200" s="41" t="s">
        <v>233</v>
      </c>
      <c r="B200" s="23" t="s">
        <v>74</v>
      </c>
      <c r="C200" s="23" t="s">
        <v>76</v>
      </c>
      <c r="D200" s="23" t="s">
        <v>193</v>
      </c>
      <c r="E200" s="23" t="s">
        <v>234</v>
      </c>
      <c r="F200" s="36">
        <v>2905.8</v>
      </c>
      <c r="G200" s="62">
        <v>2905.8</v>
      </c>
      <c r="H200" s="29">
        <f t="shared" si="4"/>
        <v>100</v>
      </c>
    </row>
    <row r="201" spans="1:8" ht="31.5">
      <c r="A201" s="41" t="s">
        <v>289</v>
      </c>
      <c r="B201" s="23" t="s">
        <v>74</v>
      </c>
      <c r="C201" s="23" t="s">
        <v>76</v>
      </c>
      <c r="D201" s="23" t="s">
        <v>290</v>
      </c>
      <c r="E201" s="26"/>
      <c r="F201" s="36">
        <f>F202</f>
        <v>43552.7</v>
      </c>
      <c r="G201" s="36">
        <f>G202</f>
        <v>43552.7</v>
      </c>
      <c r="H201" s="29">
        <f t="shared" si="4"/>
        <v>100</v>
      </c>
    </row>
    <row r="202" spans="1:8" ht="31.5">
      <c r="A202" s="46" t="s">
        <v>232</v>
      </c>
      <c r="B202" s="23" t="s">
        <v>74</v>
      </c>
      <c r="C202" s="23" t="s">
        <v>76</v>
      </c>
      <c r="D202" s="23" t="s">
        <v>290</v>
      </c>
      <c r="E202" s="23" t="s">
        <v>171</v>
      </c>
      <c r="F202" s="36">
        <f>F203</f>
        <v>43552.7</v>
      </c>
      <c r="G202" s="36">
        <f>G203</f>
        <v>43552.7</v>
      </c>
      <c r="H202" s="29">
        <f t="shared" si="4"/>
        <v>100</v>
      </c>
    </row>
    <row r="203" spans="1:8" ht="47.25">
      <c r="A203" s="41" t="s">
        <v>233</v>
      </c>
      <c r="B203" s="23" t="s">
        <v>74</v>
      </c>
      <c r="C203" s="23" t="s">
        <v>76</v>
      </c>
      <c r="D203" s="23" t="s">
        <v>290</v>
      </c>
      <c r="E203" s="23" t="s">
        <v>234</v>
      </c>
      <c r="F203" s="36">
        <v>43552.7</v>
      </c>
      <c r="G203" s="62">
        <v>43552.7</v>
      </c>
      <c r="H203" s="29">
        <f t="shared" si="4"/>
        <v>100</v>
      </c>
    </row>
    <row r="204" spans="1:8" ht="15.75">
      <c r="A204" s="41" t="s">
        <v>291</v>
      </c>
      <c r="B204" s="23" t="s">
        <v>74</v>
      </c>
      <c r="C204" s="23" t="s">
        <v>76</v>
      </c>
      <c r="D204" s="23" t="s">
        <v>292</v>
      </c>
      <c r="E204" s="23"/>
      <c r="F204" s="36">
        <f>F205+F208</f>
        <v>159384.6</v>
      </c>
      <c r="G204" s="36">
        <f>G205+G208</f>
        <v>159384.6</v>
      </c>
      <c r="H204" s="29">
        <f t="shared" si="4"/>
        <v>100</v>
      </c>
    </row>
    <row r="205" spans="1:8" ht="31.5">
      <c r="A205" s="41" t="s">
        <v>289</v>
      </c>
      <c r="B205" s="23" t="s">
        <v>74</v>
      </c>
      <c r="C205" s="23" t="s">
        <v>76</v>
      </c>
      <c r="D205" s="23" t="s">
        <v>293</v>
      </c>
      <c r="E205" s="23"/>
      <c r="F205" s="36">
        <f>F206</f>
        <v>156955.6</v>
      </c>
      <c r="G205" s="36">
        <f>G206</f>
        <v>156955.6</v>
      </c>
      <c r="H205" s="29">
        <f t="shared" si="4"/>
        <v>100</v>
      </c>
    </row>
    <row r="206" spans="1:8" ht="31.5">
      <c r="A206" s="46" t="s">
        <v>232</v>
      </c>
      <c r="B206" s="23" t="s">
        <v>74</v>
      </c>
      <c r="C206" s="23" t="s">
        <v>76</v>
      </c>
      <c r="D206" s="23" t="s">
        <v>293</v>
      </c>
      <c r="E206" s="23" t="s">
        <v>171</v>
      </c>
      <c r="F206" s="36">
        <f>F207</f>
        <v>156955.6</v>
      </c>
      <c r="G206" s="36">
        <f>G207</f>
        <v>156955.6</v>
      </c>
      <c r="H206" s="29">
        <f t="shared" si="4"/>
        <v>100</v>
      </c>
    </row>
    <row r="207" spans="1:8" ht="47.25">
      <c r="A207" s="41" t="s">
        <v>233</v>
      </c>
      <c r="B207" s="23" t="s">
        <v>74</v>
      </c>
      <c r="C207" s="23" t="s">
        <v>76</v>
      </c>
      <c r="D207" s="23" t="s">
        <v>293</v>
      </c>
      <c r="E207" s="23" t="s">
        <v>234</v>
      </c>
      <c r="F207" s="36">
        <f>148636.9+8318.7+2437.5-2437.5</f>
        <v>156955.6</v>
      </c>
      <c r="G207" s="62">
        <v>156955.6</v>
      </c>
      <c r="H207" s="29">
        <f t="shared" si="4"/>
        <v>100</v>
      </c>
    </row>
    <row r="208" spans="1:8" ht="47.25">
      <c r="A208" s="41" t="s">
        <v>294</v>
      </c>
      <c r="B208" s="23" t="s">
        <v>74</v>
      </c>
      <c r="C208" s="23" t="s">
        <v>76</v>
      </c>
      <c r="D208" s="23" t="s">
        <v>295</v>
      </c>
      <c r="E208" s="23"/>
      <c r="F208" s="36">
        <f aca="true" t="shared" si="5" ref="F208:G210">F209</f>
        <v>2429</v>
      </c>
      <c r="G208" s="36">
        <f t="shared" si="5"/>
        <v>2429</v>
      </c>
      <c r="H208" s="29">
        <f t="shared" si="4"/>
        <v>100</v>
      </c>
    </row>
    <row r="209" spans="1:8" ht="47.25">
      <c r="A209" s="49" t="s">
        <v>251</v>
      </c>
      <c r="B209" s="23" t="s">
        <v>74</v>
      </c>
      <c r="C209" s="23" t="s">
        <v>76</v>
      </c>
      <c r="D209" s="23" t="s">
        <v>295</v>
      </c>
      <c r="E209" s="23" t="s">
        <v>110</v>
      </c>
      <c r="F209" s="36">
        <f t="shared" si="5"/>
        <v>2429</v>
      </c>
      <c r="G209" s="36">
        <f t="shared" si="5"/>
        <v>2429</v>
      </c>
      <c r="H209" s="29">
        <f t="shared" si="4"/>
        <v>100</v>
      </c>
    </row>
    <row r="210" spans="1:8" ht="15.75">
      <c r="A210" s="49" t="s">
        <v>111</v>
      </c>
      <c r="B210" s="23" t="s">
        <v>74</v>
      </c>
      <c r="C210" s="23" t="s">
        <v>76</v>
      </c>
      <c r="D210" s="23" t="s">
        <v>295</v>
      </c>
      <c r="E210" s="23" t="s">
        <v>112</v>
      </c>
      <c r="F210" s="36">
        <f t="shared" si="5"/>
        <v>2429</v>
      </c>
      <c r="G210" s="36">
        <f t="shared" si="5"/>
        <v>2429</v>
      </c>
      <c r="H210" s="29">
        <f t="shared" si="4"/>
        <v>100</v>
      </c>
    </row>
    <row r="211" spans="1:8" ht="31.5">
      <c r="A211" s="49" t="s">
        <v>115</v>
      </c>
      <c r="B211" s="23" t="s">
        <v>74</v>
      </c>
      <c r="C211" s="23" t="s">
        <v>76</v>
      </c>
      <c r="D211" s="23" t="s">
        <v>295</v>
      </c>
      <c r="E211" s="23" t="s">
        <v>116</v>
      </c>
      <c r="F211" s="36">
        <f>2300+129</f>
        <v>2429</v>
      </c>
      <c r="G211" s="62">
        <v>2429</v>
      </c>
      <c r="H211" s="29">
        <f t="shared" si="4"/>
        <v>100</v>
      </c>
    </row>
    <row r="212" spans="1:8" ht="15.75">
      <c r="A212" s="47" t="s">
        <v>186</v>
      </c>
      <c r="B212" s="24" t="s">
        <v>74</v>
      </c>
      <c r="C212" s="24" t="s">
        <v>88</v>
      </c>
      <c r="D212" s="24"/>
      <c r="E212" s="24"/>
      <c r="F212" s="35">
        <f>F213</f>
        <v>681.6</v>
      </c>
      <c r="G212" s="35">
        <f>G213</f>
        <v>676.3000000000001</v>
      </c>
      <c r="H212" s="30">
        <f t="shared" si="4"/>
        <v>99.2224178403756</v>
      </c>
    </row>
    <row r="213" spans="1:8" ht="15.75">
      <c r="A213" s="49" t="s">
        <v>187</v>
      </c>
      <c r="B213" s="22" t="s">
        <v>74</v>
      </c>
      <c r="C213" s="22" t="s">
        <v>88</v>
      </c>
      <c r="D213" s="22" t="s">
        <v>188</v>
      </c>
      <c r="E213" s="22"/>
      <c r="F213" s="36">
        <f>F214</f>
        <v>681.6</v>
      </c>
      <c r="G213" s="36">
        <f>G214</f>
        <v>676.3000000000001</v>
      </c>
      <c r="H213" s="29">
        <f t="shared" si="4"/>
        <v>99.2224178403756</v>
      </c>
    </row>
    <row r="214" spans="1:8" ht="31.5">
      <c r="A214" s="49" t="s">
        <v>189</v>
      </c>
      <c r="B214" s="22" t="s">
        <v>74</v>
      </c>
      <c r="C214" s="22" t="s">
        <v>88</v>
      </c>
      <c r="D214" s="22" t="s">
        <v>190</v>
      </c>
      <c r="E214" s="22"/>
      <c r="F214" s="36">
        <f>F215+F217</f>
        <v>681.6</v>
      </c>
      <c r="G214" s="36">
        <f>G215+G217</f>
        <v>676.3000000000001</v>
      </c>
      <c r="H214" s="29">
        <f t="shared" si="4"/>
        <v>99.2224178403756</v>
      </c>
    </row>
    <row r="215" spans="1:8" ht="31.5">
      <c r="A215" s="46" t="s">
        <v>170</v>
      </c>
      <c r="B215" s="22" t="s">
        <v>74</v>
      </c>
      <c r="C215" s="22" t="s">
        <v>88</v>
      </c>
      <c r="D215" s="22" t="s">
        <v>190</v>
      </c>
      <c r="E215" s="22" t="s">
        <v>171</v>
      </c>
      <c r="F215" s="36">
        <f>F216</f>
        <v>80.6</v>
      </c>
      <c r="G215" s="36">
        <f>G216</f>
        <v>80.6</v>
      </c>
      <c r="H215" s="29">
        <f aca="true" t="shared" si="6" ref="H215:H280">G215/F215*100</f>
        <v>100</v>
      </c>
    </row>
    <row r="216" spans="1:8" ht="47.25">
      <c r="A216" s="41" t="s">
        <v>233</v>
      </c>
      <c r="B216" s="22" t="s">
        <v>74</v>
      </c>
      <c r="C216" s="22" t="s">
        <v>88</v>
      </c>
      <c r="D216" s="22" t="s">
        <v>190</v>
      </c>
      <c r="E216" s="22" t="s">
        <v>234</v>
      </c>
      <c r="F216" s="36">
        <v>80.6</v>
      </c>
      <c r="G216" s="62">
        <v>80.6</v>
      </c>
      <c r="H216" s="29">
        <f t="shared" si="6"/>
        <v>100</v>
      </c>
    </row>
    <row r="217" spans="1:8" ht="15.75">
      <c r="A217" s="49" t="s">
        <v>281</v>
      </c>
      <c r="B217" s="22" t="s">
        <v>74</v>
      </c>
      <c r="C217" s="22" t="s">
        <v>88</v>
      </c>
      <c r="D217" s="22" t="s">
        <v>190</v>
      </c>
      <c r="E217" s="22" t="s">
        <v>248</v>
      </c>
      <c r="F217" s="36">
        <f>F218</f>
        <v>601</v>
      </c>
      <c r="G217" s="36">
        <f>G218</f>
        <v>595.7</v>
      </c>
      <c r="H217" s="29">
        <f t="shared" si="6"/>
        <v>99.11813643926789</v>
      </c>
    </row>
    <row r="218" spans="1:8" ht="63">
      <c r="A218" s="49" t="s">
        <v>285</v>
      </c>
      <c r="B218" s="22" t="s">
        <v>74</v>
      </c>
      <c r="C218" s="22" t="s">
        <v>88</v>
      </c>
      <c r="D218" s="22" t="s">
        <v>190</v>
      </c>
      <c r="E218" s="22" t="s">
        <v>184</v>
      </c>
      <c r="F218" s="36">
        <v>601</v>
      </c>
      <c r="G218" s="62">
        <v>595.7</v>
      </c>
      <c r="H218" s="29">
        <f t="shared" si="6"/>
        <v>99.11813643926789</v>
      </c>
    </row>
    <row r="219" spans="1:8" ht="15.75">
      <c r="A219" s="47" t="s">
        <v>23</v>
      </c>
      <c r="B219" s="24" t="s">
        <v>74</v>
      </c>
      <c r="C219" s="24" t="s">
        <v>84</v>
      </c>
      <c r="D219" s="22"/>
      <c r="E219" s="22"/>
      <c r="F219" s="35">
        <f>F225+F234+F221</f>
        <v>221928.4</v>
      </c>
      <c r="G219" s="35">
        <f>G225+G234+G221</f>
        <v>221558.80000000002</v>
      </c>
      <c r="H219" s="30">
        <f t="shared" si="6"/>
        <v>99.8334598005483</v>
      </c>
    </row>
    <row r="220" spans="1:8" ht="78.75">
      <c r="A220" s="49" t="s">
        <v>7</v>
      </c>
      <c r="B220" s="22" t="s">
        <v>74</v>
      </c>
      <c r="C220" s="22" t="s">
        <v>84</v>
      </c>
      <c r="D220" s="22" t="s">
        <v>72</v>
      </c>
      <c r="E220" s="22"/>
      <c r="F220" s="36">
        <f aca="true" t="shared" si="7" ref="F220:G223">F221</f>
        <v>1487.5</v>
      </c>
      <c r="G220" s="36">
        <f t="shared" si="7"/>
        <v>1487.5</v>
      </c>
      <c r="H220" s="29">
        <f t="shared" si="6"/>
        <v>100</v>
      </c>
    </row>
    <row r="221" spans="1:8" ht="31.5">
      <c r="A221" s="49" t="s">
        <v>108</v>
      </c>
      <c r="B221" s="22" t="s">
        <v>74</v>
      </c>
      <c r="C221" s="22" t="s">
        <v>84</v>
      </c>
      <c r="D221" s="22" t="s">
        <v>139</v>
      </c>
      <c r="E221" s="22"/>
      <c r="F221" s="36">
        <f t="shared" si="7"/>
        <v>1487.5</v>
      </c>
      <c r="G221" s="36">
        <f t="shared" si="7"/>
        <v>1487.5</v>
      </c>
      <c r="H221" s="29">
        <f t="shared" si="6"/>
        <v>100</v>
      </c>
    </row>
    <row r="222" spans="1:8" ht="47.25">
      <c r="A222" s="49" t="s">
        <v>251</v>
      </c>
      <c r="B222" s="22" t="s">
        <v>74</v>
      </c>
      <c r="C222" s="22" t="s">
        <v>84</v>
      </c>
      <c r="D222" s="23" t="s">
        <v>139</v>
      </c>
      <c r="E222" s="23" t="s">
        <v>110</v>
      </c>
      <c r="F222" s="36">
        <f t="shared" si="7"/>
        <v>1487.5</v>
      </c>
      <c r="G222" s="36">
        <f t="shared" si="7"/>
        <v>1487.5</v>
      </c>
      <c r="H222" s="29">
        <f t="shared" si="6"/>
        <v>100</v>
      </c>
    </row>
    <row r="223" spans="1:8" ht="15.75">
      <c r="A223" s="49" t="s">
        <v>111</v>
      </c>
      <c r="B223" s="22" t="s">
        <v>74</v>
      </c>
      <c r="C223" s="22" t="s">
        <v>84</v>
      </c>
      <c r="D223" s="23" t="s">
        <v>139</v>
      </c>
      <c r="E223" s="23" t="s">
        <v>112</v>
      </c>
      <c r="F223" s="36">
        <f t="shared" si="7"/>
        <v>1487.5</v>
      </c>
      <c r="G223" s="36">
        <f t="shared" si="7"/>
        <v>1487.5</v>
      </c>
      <c r="H223" s="29">
        <f t="shared" si="6"/>
        <v>100</v>
      </c>
    </row>
    <row r="224" spans="1:8" ht="78.75">
      <c r="A224" s="49" t="s">
        <v>252</v>
      </c>
      <c r="B224" s="22" t="s">
        <v>74</v>
      </c>
      <c r="C224" s="22" t="s">
        <v>84</v>
      </c>
      <c r="D224" s="23" t="s">
        <v>139</v>
      </c>
      <c r="E224" s="23" t="s">
        <v>114</v>
      </c>
      <c r="F224" s="36">
        <f>487.5+1000</f>
        <v>1487.5</v>
      </c>
      <c r="G224" s="61">
        <v>1487.5</v>
      </c>
      <c r="H224" s="29">
        <f t="shared" si="6"/>
        <v>100</v>
      </c>
    </row>
    <row r="225" spans="1:8" ht="15.75">
      <c r="A225" s="49" t="s">
        <v>24</v>
      </c>
      <c r="B225" s="22" t="s">
        <v>74</v>
      </c>
      <c r="C225" s="22" t="s">
        <v>84</v>
      </c>
      <c r="D225" s="22">
        <v>3150000</v>
      </c>
      <c r="E225" s="22"/>
      <c r="F225" s="36">
        <f>F226</f>
        <v>219628.9</v>
      </c>
      <c r="G225" s="36">
        <f>G226</f>
        <v>219366.2</v>
      </c>
      <c r="H225" s="29">
        <f t="shared" si="6"/>
        <v>99.8803891473299</v>
      </c>
    </row>
    <row r="226" spans="1:8" ht="15.75">
      <c r="A226" s="49" t="s">
        <v>296</v>
      </c>
      <c r="B226" s="22" t="s">
        <v>74</v>
      </c>
      <c r="C226" s="22" t="s">
        <v>84</v>
      </c>
      <c r="D226" s="22" t="s">
        <v>297</v>
      </c>
      <c r="E226" s="22"/>
      <c r="F226" s="36">
        <f>F227+F229+F231</f>
        <v>219628.9</v>
      </c>
      <c r="G226" s="36">
        <f>G227+G229+G231</f>
        <v>219366.2</v>
      </c>
      <c r="H226" s="29">
        <f t="shared" si="6"/>
        <v>99.8803891473299</v>
      </c>
    </row>
    <row r="227" spans="1:8" ht="47.25">
      <c r="A227" s="49" t="s">
        <v>298</v>
      </c>
      <c r="B227" s="22" t="s">
        <v>74</v>
      </c>
      <c r="C227" s="22" t="s">
        <v>84</v>
      </c>
      <c r="D227" s="22" t="s">
        <v>297</v>
      </c>
      <c r="E227" s="22" t="s">
        <v>191</v>
      </c>
      <c r="F227" s="36">
        <f>F228</f>
        <v>56770.8</v>
      </c>
      <c r="G227" s="36">
        <f>G228</f>
        <v>56761.6</v>
      </c>
      <c r="H227" s="29">
        <f t="shared" si="6"/>
        <v>99.98379448589768</v>
      </c>
    </row>
    <row r="228" spans="1:8" ht="15.75">
      <c r="A228" s="49" t="s">
        <v>29</v>
      </c>
      <c r="B228" s="22" t="s">
        <v>74</v>
      </c>
      <c r="C228" s="22" t="s">
        <v>84</v>
      </c>
      <c r="D228" s="22" t="s">
        <v>297</v>
      </c>
      <c r="E228" s="22" t="s">
        <v>299</v>
      </c>
      <c r="F228" s="36">
        <v>56770.8</v>
      </c>
      <c r="G228" s="62">
        <v>56761.6</v>
      </c>
      <c r="H228" s="29">
        <f t="shared" si="6"/>
        <v>99.98379448589768</v>
      </c>
    </row>
    <row r="229" spans="1:8" ht="31.5">
      <c r="A229" s="46" t="s">
        <v>170</v>
      </c>
      <c r="B229" s="22" t="s">
        <v>74</v>
      </c>
      <c r="C229" s="22" t="s">
        <v>84</v>
      </c>
      <c r="D229" s="22" t="s">
        <v>297</v>
      </c>
      <c r="E229" s="22" t="s">
        <v>171</v>
      </c>
      <c r="F229" s="36">
        <f>F230</f>
        <v>134724.2</v>
      </c>
      <c r="G229" s="36">
        <f>G230</f>
        <v>134470.7</v>
      </c>
      <c r="H229" s="29">
        <f t="shared" si="6"/>
        <v>99.81183781384487</v>
      </c>
    </row>
    <row r="230" spans="1:8" ht="47.25">
      <c r="A230" s="41" t="s">
        <v>233</v>
      </c>
      <c r="B230" s="22" t="s">
        <v>74</v>
      </c>
      <c r="C230" s="22" t="s">
        <v>84</v>
      </c>
      <c r="D230" s="22" t="s">
        <v>297</v>
      </c>
      <c r="E230" s="22" t="s">
        <v>234</v>
      </c>
      <c r="F230" s="36">
        <f>54708.7+80015.5</f>
        <v>134724.2</v>
      </c>
      <c r="G230" s="61">
        <f>54708.7+79762</f>
        <v>134470.7</v>
      </c>
      <c r="H230" s="29">
        <f t="shared" si="6"/>
        <v>99.81183781384487</v>
      </c>
    </row>
    <row r="231" spans="1:8" ht="47.25">
      <c r="A231" s="49" t="s">
        <v>251</v>
      </c>
      <c r="B231" s="22" t="s">
        <v>74</v>
      </c>
      <c r="C231" s="22" t="s">
        <v>84</v>
      </c>
      <c r="D231" s="22" t="s">
        <v>297</v>
      </c>
      <c r="E231" s="22" t="s">
        <v>110</v>
      </c>
      <c r="F231" s="36">
        <f>F232</f>
        <v>28133.9</v>
      </c>
      <c r="G231" s="36">
        <f>G232</f>
        <v>28133.9</v>
      </c>
      <c r="H231" s="29">
        <f t="shared" si="6"/>
        <v>100</v>
      </c>
    </row>
    <row r="232" spans="1:8" ht="15.75">
      <c r="A232" s="49" t="s">
        <v>111</v>
      </c>
      <c r="B232" s="22" t="s">
        <v>74</v>
      </c>
      <c r="C232" s="22" t="s">
        <v>84</v>
      </c>
      <c r="D232" s="22" t="s">
        <v>297</v>
      </c>
      <c r="E232" s="22" t="s">
        <v>112</v>
      </c>
      <c r="F232" s="36">
        <f>F233</f>
        <v>28133.9</v>
      </c>
      <c r="G232" s="36">
        <f>G233</f>
        <v>28133.9</v>
      </c>
      <c r="H232" s="29">
        <f t="shared" si="6"/>
        <v>100</v>
      </c>
    </row>
    <row r="233" spans="1:8" ht="31.5">
      <c r="A233" s="46" t="s">
        <v>115</v>
      </c>
      <c r="B233" s="22" t="s">
        <v>74</v>
      </c>
      <c r="C233" s="22" t="s">
        <v>84</v>
      </c>
      <c r="D233" s="22" t="s">
        <v>297</v>
      </c>
      <c r="E233" s="22" t="s">
        <v>116</v>
      </c>
      <c r="F233" s="36">
        <v>28133.9</v>
      </c>
      <c r="G233" s="62">
        <v>28133.9</v>
      </c>
      <c r="H233" s="29">
        <f t="shared" si="6"/>
        <v>100</v>
      </c>
    </row>
    <row r="234" spans="1:8" ht="15.75">
      <c r="A234" s="41" t="s">
        <v>260</v>
      </c>
      <c r="B234" s="22" t="s">
        <v>74</v>
      </c>
      <c r="C234" s="22" t="s">
        <v>84</v>
      </c>
      <c r="D234" s="22" t="s">
        <v>128</v>
      </c>
      <c r="E234" s="22"/>
      <c r="F234" s="36">
        <f>F235</f>
        <v>812</v>
      </c>
      <c r="G234" s="36">
        <f>G235</f>
        <v>705.1</v>
      </c>
      <c r="H234" s="29">
        <f t="shared" si="6"/>
        <v>86.83497536945814</v>
      </c>
    </row>
    <row r="235" spans="1:8" ht="94.5">
      <c r="A235" s="49" t="s">
        <v>263</v>
      </c>
      <c r="B235" s="23" t="s">
        <v>74</v>
      </c>
      <c r="C235" s="23" t="s">
        <v>84</v>
      </c>
      <c r="D235" s="23">
        <v>7950300</v>
      </c>
      <c r="E235" s="23"/>
      <c r="F235" s="36">
        <f>F236</f>
        <v>812</v>
      </c>
      <c r="G235" s="36">
        <f>G236</f>
        <v>705.1</v>
      </c>
      <c r="H235" s="29">
        <f t="shared" si="6"/>
        <v>86.83497536945814</v>
      </c>
    </row>
    <row r="236" spans="1:8" ht="63">
      <c r="A236" s="49" t="s">
        <v>300</v>
      </c>
      <c r="B236" s="23" t="s">
        <v>74</v>
      </c>
      <c r="C236" s="23" t="s">
        <v>84</v>
      </c>
      <c r="D236" s="23" t="s">
        <v>301</v>
      </c>
      <c r="E236" s="23"/>
      <c r="F236" s="36">
        <f>F237+F239</f>
        <v>812</v>
      </c>
      <c r="G236" s="36">
        <f>G237+G239</f>
        <v>705.1</v>
      </c>
      <c r="H236" s="29">
        <f t="shared" si="6"/>
        <v>86.83497536945814</v>
      </c>
    </row>
    <row r="237" spans="1:8" ht="31.5">
      <c r="A237" s="46" t="s">
        <v>269</v>
      </c>
      <c r="B237" s="23" t="s">
        <v>74</v>
      </c>
      <c r="C237" s="23" t="s">
        <v>84</v>
      </c>
      <c r="D237" s="23" t="s">
        <v>301</v>
      </c>
      <c r="E237" s="34">
        <v>200</v>
      </c>
      <c r="F237" s="36">
        <f>F238</f>
        <v>555</v>
      </c>
      <c r="G237" s="36">
        <f>G238</f>
        <v>448.6</v>
      </c>
      <c r="H237" s="29">
        <f t="shared" si="6"/>
        <v>80.82882882882883</v>
      </c>
    </row>
    <row r="238" spans="1:8" ht="47.25">
      <c r="A238" s="41" t="s">
        <v>233</v>
      </c>
      <c r="B238" s="23" t="s">
        <v>74</v>
      </c>
      <c r="C238" s="23" t="s">
        <v>84</v>
      </c>
      <c r="D238" s="23" t="s">
        <v>301</v>
      </c>
      <c r="E238" s="34">
        <v>240</v>
      </c>
      <c r="F238" s="36">
        <f>500+55</f>
        <v>555</v>
      </c>
      <c r="G238" s="61">
        <v>448.6</v>
      </c>
      <c r="H238" s="29">
        <f t="shared" si="6"/>
        <v>80.82882882882883</v>
      </c>
    </row>
    <row r="239" spans="1:8" ht="63">
      <c r="A239" s="49" t="s">
        <v>109</v>
      </c>
      <c r="B239" s="23" t="s">
        <v>74</v>
      </c>
      <c r="C239" s="23" t="s">
        <v>84</v>
      </c>
      <c r="D239" s="23" t="s">
        <v>301</v>
      </c>
      <c r="E239" s="34">
        <v>600</v>
      </c>
      <c r="F239" s="36">
        <f>F240</f>
        <v>257</v>
      </c>
      <c r="G239" s="36">
        <f>G240</f>
        <v>256.5</v>
      </c>
      <c r="H239" s="29">
        <f t="shared" si="6"/>
        <v>99.80544747081711</v>
      </c>
    </row>
    <row r="240" spans="1:8" ht="15.75">
      <c r="A240" s="49" t="s">
        <v>111</v>
      </c>
      <c r="B240" s="23" t="s">
        <v>74</v>
      </c>
      <c r="C240" s="23" t="s">
        <v>84</v>
      </c>
      <c r="D240" s="23" t="s">
        <v>301</v>
      </c>
      <c r="E240" s="34">
        <v>610</v>
      </c>
      <c r="F240" s="36">
        <f>F241</f>
        <v>257</v>
      </c>
      <c r="G240" s="36">
        <f>G241</f>
        <v>256.5</v>
      </c>
      <c r="H240" s="29">
        <f t="shared" si="6"/>
        <v>99.80544747081711</v>
      </c>
    </row>
    <row r="241" spans="1:8" ht="63">
      <c r="A241" s="49" t="s">
        <v>113</v>
      </c>
      <c r="B241" s="23" t="s">
        <v>74</v>
      </c>
      <c r="C241" s="23" t="s">
        <v>84</v>
      </c>
      <c r="D241" s="23" t="s">
        <v>301</v>
      </c>
      <c r="E241" s="34">
        <v>611</v>
      </c>
      <c r="F241" s="36">
        <v>257</v>
      </c>
      <c r="G241" s="61">
        <v>256.5</v>
      </c>
      <c r="H241" s="29">
        <f t="shared" si="6"/>
        <v>99.80544747081711</v>
      </c>
    </row>
    <row r="242" spans="1:8" ht="31.5">
      <c r="A242" s="47" t="s">
        <v>25</v>
      </c>
      <c r="B242" s="24" t="s">
        <v>74</v>
      </c>
      <c r="C242" s="24">
        <v>12</v>
      </c>
      <c r="D242" s="24"/>
      <c r="E242" s="24"/>
      <c r="F242" s="35">
        <f>F243+F261+F252</f>
        <v>33213.5</v>
      </c>
      <c r="G242" s="35">
        <f>G243+G261+G252</f>
        <v>32977.700000000004</v>
      </c>
      <c r="H242" s="30">
        <f t="shared" si="6"/>
        <v>99.29004772155902</v>
      </c>
    </row>
    <row r="243" spans="1:8" ht="31.5">
      <c r="A243" s="49" t="s">
        <v>302</v>
      </c>
      <c r="B243" s="22" t="s">
        <v>74</v>
      </c>
      <c r="C243" s="22" t="s">
        <v>99</v>
      </c>
      <c r="D243" s="22" t="s">
        <v>303</v>
      </c>
      <c r="E243" s="22"/>
      <c r="F243" s="36">
        <f>F244+F249</f>
        <v>20170.2</v>
      </c>
      <c r="G243" s="36">
        <f>G244+G249</f>
        <v>20170.100000000002</v>
      </c>
      <c r="H243" s="29">
        <f t="shared" si="6"/>
        <v>99.9995042190955</v>
      </c>
    </row>
    <row r="244" spans="1:8" ht="47.25">
      <c r="A244" s="49" t="s">
        <v>304</v>
      </c>
      <c r="B244" s="22" t="s">
        <v>74</v>
      </c>
      <c r="C244" s="22" t="s">
        <v>99</v>
      </c>
      <c r="D244" s="22" t="s">
        <v>305</v>
      </c>
      <c r="E244" s="22"/>
      <c r="F244" s="36">
        <f>F245+F247</f>
        <v>17493.2</v>
      </c>
      <c r="G244" s="36">
        <f>G245+G247</f>
        <v>17493.100000000002</v>
      </c>
      <c r="H244" s="29">
        <f t="shared" si="6"/>
        <v>99.99942834930145</v>
      </c>
    </row>
    <row r="245" spans="1:8" ht="47.25">
      <c r="A245" s="49" t="s">
        <v>298</v>
      </c>
      <c r="B245" s="22" t="s">
        <v>74</v>
      </c>
      <c r="C245" s="22" t="s">
        <v>99</v>
      </c>
      <c r="D245" s="22" t="s">
        <v>305</v>
      </c>
      <c r="E245" s="22" t="s">
        <v>191</v>
      </c>
      <c r="F245" s="36">
        <f>F246</f>
        <v>14836.8</v>
      </c>
      <c r="G245" s="36">
        <f>G246</f>
        <v>14836.7</v>
      </c>
      <c r="H245" s="29">
        <f t="shared" si="6"/>
        <v>99.99932600021569</v>
      </c>
    </row>
    <row r="246" spans="1:8" ht="15.75">
      <c r="A246" s="49" t="s">
        <v>29</v>
      </c>
      <c r="B246" s="22" t="s">
        <v>74</v>
      </c>
      <c r="C246" s="22" t="s">
        <v>99</v>
      </c>
      <c r="D246" s="22" t="s">
        <v>305</v>
      </c>
      <c r="E246" s="22" t="s">
        <v>299</v>
      </c>
      <c r="F246" s="36">
        <v>14836.8</v>
      </c>
      <c r="G246" s="62">
        <v>14836.7</v>
      </c>
      <c r="H246" s="29">
        <f t="shared" si="6"/>
        <v>99.99932600021569</v>
      </c>
    </row>
    <row r="247" spans="1:8" ht="15.75">
      <c r="A247" s="49" t="s">
        <v>111</v>
      </c>
      <c r="B247" s="22" t="s">
        <v>74</v>
      </c>
      <c r="C247" s="22" t="s">
        <v>99</v>
      </c>
      <c r="D247" s="22" t="s">
        <v>305</v>
      </c>
      <c r="E247" s="22" t="s">
        <v>110</v>
      </c>
      <c r="F247" s="36">
        <f>F248</f>
        <v>2656.4</v>
      </c>
      <c r="G247" s="36">
        <f>G248</f>
        <v>2656.4</v>
      </c>
      <c r="H247" s="29">
        <f t="shared" si="6"/>
        <v>100</v>
      </c>
    </row>
    <row r="248" spans="1:8" ht="31.5">
      <c r="A248" s="46" t="s">
        <v>115</v>
      </c>
      <c r="B248" s="22" t="s">
        <v>74</v>
      </c>
      <c r="C248" s="22" t="s">
        <v>99</v>
      </c>
      <c r="D248" s="22" t="s">
        <v>305</v>
      </c>
      <c r="E248" s="22" t="s">
        <v>116</v>
      </c>
      <c r="F248" s="36">
        <v>2656.4</v>
      </c>
      <c r="G248" s="62">
        <v>2656.4</v>
      </c>
      <c r="H248" s="29">
        <f t="shared" si="6"/>
        <v>100</v>
      </c>
    </row>
    <row r="249" spans="1:8" ht="31.5">
      <c r="A249" s="41" t="s">
        <v>306</v>
      </c>
      <c r="B249" s="22" t="s">
        <v>74</v>
      </c>
      <c r="C249" s="22" t="s">
        <v>99</v>
      </c>
      <c r="D249" s="22" t="s">
        <v>307</v>
      </c>
      <c r="E249" s="22"/>
      <c r="F249" s="36">
        <f>F251</f>
        <v>2677</v>
      </c>
      <c r="G249" s="36">
        <f>G251</f>
        <v>2677</v>
      </c>
      <c r="H249" s="29">
        <f t="shared" si="6"/>
        <v>100</v>
      </c>
    </row>
    <row r="250" spans="1:8" ht="31.5">
      <c r="A250" s="46" t="s">
        <v>170</v>
      </c>
      <c r="B250" s="22" t="s">
        <v>74</v>
      </c>
      <c r="C250" s="22" t="s">
        <v>99</v>
      </c>
      <c r="D250" s="22" t="s">
        <v>307</v>
      </c>
      <c r="E250" s="22" t="s">
        <v>171</v>
      </c>
      <c r="F250" s="36">
        <f>F251</f>
        <v>2677</v>
      </c>
      <c r="G250" s="36">
        <f>G251</f>
        <v>2677</v>
      </c>
      <c r="H250" s="29">
        <f t="shared" si="6"/>
        <v>100</v>
      </c>
    </row>
    <row r="251" spans="1:8" ht="47.25">
      <c r="A251" s="41" t="s">
        <v>233</v>
      </c>
      <c r="B251" s="22" t="s">
        <v>74</v>
      </c>
      <c r="C251" s="22" t="s">
        <v>99</v>
      </c>
      <c r="D251" s="22" t="s">
        <v>307</v>
      </c>
      <c r="E251" s="22" t="s">
        <v>234</v>
      </c>
      <c r="F251" s="36">
        <f>2677+1678.3-1678.3</f>
        <v>2677</v>
      </c>
      <c r="G251" s="62">
        <v>2677</v>
      </c>
      <c r="H251" s="29">
        <f t="shared" si="6"/>
        <v>100</v>
      </c>
    </row>
    <row r="252" spans="1:8" ht="15.75">
      <c r="A252" s="41" t="s">
        <v>308</v>
      </c>
      <c r="B252" s="22" t="s">
        <v>74</v>
      </c>
      <c r="C252" s="22" t="s">
        <v>99</v>
      </c>
      <c r="D252" s="22" t="s">
        <v>309</v>
      </c>
      <c r="E252" s="22"/>
      <c r="F252" s="36">
        <f>F256+F253</f>
        <v>5880</v>
      </c>
      <c r="G252" s="36">
        <f>G256+G253</f>
        <v>5880</v>
      </c>
      <c r="H252" s="29">
        <f t="shared" si="6"/>
        <v>100</v>
      </c>
    </row>
    <row r="253" spans="1:8" ht="63">
      <c r="A253" s="41" t="s">
        <v>310</v>
      </c>
      <c r="B253" s="22" t="s">
        <v>74</v>
      </c>
      <c r="C253" s="22" t="s">
        <v>99</v>
      </c>
      <c r="D253" s="22" t="s">
        <v>311</v>
      </c>
      <c r="E253" s="22"/>
      <c r="F253" s="36">
        <f>F254</f>
        <v>1200</v>
      </c>
      <c r="G253" s="36">
        <f>G254</f>
        <v>1200</v>
      </c>
      <c r="H253" s="29">
        <f t="shared" si="6"/>
        <v>100</v>
      </c>
    </row>
    <row r="254" spans="1:8" ht="15.75">
      <c r="A254" s="49" t="s">
        <v>281</v>
      </c>
      <c r="B254" s="22" t="s">
        <v>74</v>
      </c>
      <c r="C254" s="22" t="s">
        <v>99</v>
      </c>
      <c r="D254" s="22" t="s">
        <v>311</v>
      </c>
      <c r="E254" s="22" t="s">
        <v>248</v>
      </c>
      <c r="F254" s="36">
        <f>F255</f>
        <v>1200</v>
      </c>
      <c r="G254" s="36">
        <f>G255</f>
        <v>1200</v>
      </c>
      <c r="H254" s="29">
        <f t="shared" si="6"/>
        <v>100</v>
      </c>
    </row>
    <row r="255" spans="1:8" ht="63">
      <c r="A255" s="49" t="s">
        <v>285</v>
      </c>
      <c r="B255" s="22" t="s">
        <v>74</v>
      </c>
      <c r="C255" s="22" t="s">
        <v>99</v>
      </c>
      <c r="D255" s="22" t="s">
        <v>311</v>
      </c>
      <c r="E255" s="22" t="s">
        <v>184</v>
      </c>
      <c r="F255" s="36">
        <v>1200</v>
      </c>
      <c r="G255" s="61">
        <v>1200</v>
      </c>
      <c r="H255" s="29">
        <f t="shared" si="6"/>
        <v>100</v>
      </c>
    </row>
    <row r="256" spans="1:8" ht="78.75">
      <c r="A256" s="41" t="s">
        <v>312</v>
      </c>
      <c r="B256" s="22" t="s">
        <v>74</v>
      </c>
      <c r="C256" s="22" t="s">
        <v>99</v>
      </c>
      <c r="D256" s="22" t="s">
        <v>313</v>
      </c>
      <c r="E256" s="22"/>
      <c r="F256" s="36">
        <f>F259+F257</f>
        <v>4680</v>
      </c>
      <c r="G256" s="36">
        <f>G259+G257</f>
        <v>4680</v>
      </c>
      <c r="H256" s="29">
        <f t="shared" si="6"/>
        <v>100</v>
      </c>
    </row>
    <row r="257" spans="1:8" ht="31.5">
      <c r="A257" s="46" t="s">
        <v>170</v>
      </c>
      <c r="B257" s="22" t="s">
        <v>74</v>
      </c>
      <c r="C257" s="22" t="s">
        <v>99</v>
      </c>
      <c r="D257" s="22" t="s">
        <v>313</v>
      </c>
      <c r="E257" s="22" t="s">
        <v>171</v>
      </c>
      <c r="F257" s="36">
        <f>F258</f>
        <v>1080</v>
      </c>
      <c r="G257" s="36">
        <f>G258</f>
        <v>1080</v>
      </c>
      <c r="H257" s="29">
        <f t="shared" si="6"/>
        <v>100</v>
      </c>
    </row>
    <row r="258" spans="1:8" ht="47.25">
      <c r="A258" s="41" t="s">
        <v>233</v>
      </c>
      <c r="B258" s="22" t="s">
        <v>74</v>
      </c>
      <c r="C258" s="22" t="s">
        <v>99</v>
      </c>
      <c r="D258" s="22" t="s">
        <v>313</v>
      </c>
      <c r="E258" s="22" t="s">
        <v>234</v>
      </c>
      <c r="F258" s="36">
        <v>1080</v>
      </c>
      <c r="G258" s="62">
        <v>1080</v>
      </c>
      <c r="H258" s="29">
        <f t="shared" si="6"/>
        <v>100</v>
      </c>
    </row>
    <row r="259" spans="1:8" ht="15.75">
      <c r="A259" s="49" t="s">
        <v>281</v>
      </c>
      <c r="B259" s="22" t="s">
        <v>74</v>
      </c>
      <c r="C259" s="22" t="s">
        <v>99</v>
      </c>
      <c r="D259" s="22" t="s">
        <v>313</v>
      </c>
      <c r="E259" s="22" t="s">
        <v>248</v>
      </c>
      <c r="F259" s="36">
        <f>F260</f>
        <v>3600</v>
      </c>
      <c r="G259" s="36">
        <f>G260</f>
        <v>3600</v>
      </c>
      <c r="H259" s="29">
        <f t="shared" si="6"/>
        <v>100</v>
      </c>
    </row>
    <row r="260" spans="1:8" ht="63">
      <c r="A260" s="49" t="s">
        <v>285</v>
      </c>
      <c r="B260" s="22" t="s">
        <v>74</v>
      </c>
      <c r="C260" s="22" t="s">
        <v>99</v>
      </c>
      <c r="D260" s="22" t="s">
        <v>313</v>
      </c>
      <c r="E260" s="22" t="s">
        <v>184</v>
      </c>
      <c r="F260" s="36">
        <v>3600</v>
      </c>
      <c r="G260" s="62">
        <v>3600</v>
      </c>
      <c r="H260" s="29">
        <f t="shared" si="6"/>
        <v>100</v>
      </c>
    </row>
    <row r="261" spans="1:8" ht="15.75">
      <c r="A261" s="49" t="s">
        <v>260</v>
      </c>
      <c r="B261" s="22" t="s">
        <v>74</v>
      </c>
      <c r="C261" s="22" t="s">
        <v>99</v>
      </c>
      <c r="D261" s="22" t="s">
        <v>128</v>
      </c>
      <c r="E261" s="22"/>
      <c r="F261" s="36">
        <f>F262+F270+F267</f>
        <v>7163.3</v>
      </c>
      <c r="G261" s="36">
        <f>G262+G270+G267</f>
        <v>6927.6</v>
      </c>
      <c r="H261" s="29">
        <f t="shared" si="6"/>
        <v>96.7096170759287</v>
      </c>
    </row>
    <row r="262" spans="1:8" ht="78.75">
      <c r="A262" s="49" t="s">
        <v>314</v>
      </c>
      <c r="B262" s="22" t="s">
        <v>74</v>
      </c>
      <c r="C262" s="22" t="s">
        <v>99</v>
      </c>
      <c r="D262" s="22" t="s">
        <v>125</v>
      </c>
      <c r="E262" s="22"/>
      <c r="F262" s="36">
        <f>F263+F265</f>
        <v>2685</v>
      </c>
      <c r="G262" s="36">
        <f>G263+G265</f>
        <v>2449.3</v>
      </c>
      <c r="H262" s="29">
        <f t="shared" si="6"/>
        <v>91.22160148975792</v>
      </c>
    </row>
    <row r="263" spans="1:8" ht="31.5">
      <c r="A263" s="46" t="s">
        <v>170</v>
      </c>
      <c r="B263" s="22" t="s">
        <v>74</v>
      </c>
      <c r="C263" s="22" t="s">
        <v>99</v>
      </c>
      <c r="D263" s="22" t="s">
        <v>125</v>
      </c>
      <c r="E263" s="22" t="s">
        <v>171</v>
      </c>
      <c r="F263" s="36">
        <f>F264</f>
        <v>885.4</v>
      </c>
      <c r="G263" s="36">
        <f>G264</f>
        <v>653.3</v>
      </c>
      <c r="H263" s="29">
        <f t="shared" si="6"/>
        <v>73.78585949853174</v>
      </c>
    </row>
    <row r="264" spans="1:8" ht="47.25">
      <c r="A264" s="41" t="s">
        <v>233</v>
      </c>
      <c r="B264" s="22" t="s">
        <v>74</v>
      </c>
      <c r="C264" s="22" t="s">
        <v>99</v>
      </c>
      <c r="D264" s="22" t="s">
        <v>125</v>
      </c>
      <c r="E264" s="22" t="s">
        <v>234</v>
      </c>
      <c r="F264" s="36">
        <v>885.4</v>
      </c>
      <c r="G264" s="62">
        <v>653.3</v>
      </c>
      <c r="H264" s="29">
        <f t="shared" si="6"/>
        <v>73.78585949853174</v>
      </c>
    </row>
    <row r="265" spans="1:8" ht="15.75">
      <c r="A265" s="49" t="s">
        <v>281</v>
      </c>
      <c r="B265" s="22" t="s">
        <v>74</v>
      </c>
      <c r="C265" s="22" t="s">
        <v>99</v>
      </c>
      <c r="D265" s="22" t="s">
        <v>125</v>
      </c>
      <c r="E265" s="22" t="s">
        <v>248</v>
      </c>
      <c r="F265" s="36">
        <f>F266</f>
        <v>1799.6</v>
      </c>
      <c r="G265" s="36">
        <f>G266</f>
        <v>1796</v>
      </c>
      <c r="H265" s="29">
        <f t="shared" si="6"/>
        <v>99.79995554567682</v>
      </c>
    </row>
    <row r="266" spans="1:8" ht="63">
      <c r="A266" s="49" t="s">
        <v>285</v>
      </c>
      <c r="B266" s="22" t="s">
        <v>74</v>
      </c>
      <c r="C266" s="22" t="s">
        <v>99</v>
      </c>
      <c r="D266" s="22" t="s">
        <v>125</v>
      </c>
      <c r="E266" s="22" t="s">
        <v>184</v>
      </c>
      <c r="F266" s="36">
        <v>1799.6</v>
      </c>
      <c r="G266" s="62">
        <v>1796</v>
      </c>
      <c r="H266" s="29">
        <f t="shared" si="6"/>
        <v>99.79995554567682</v>
      </c>
    </row>
    <row r="267" spans="1:8" ht="78.75">
      <c r="A267" s="49" t="s">
        <v>261</v>
      </c>
      <c r="B267" s="22" t="s">
        <v>74</v>
      </c>
      <c r="C267" s="22" t="s">
        <v>99</v>
      </c>
      <c r="D267" s="43" t="s">
        <v>262</v>
      </c>
      <c r="E267" s="42"/>
      <c r="F267" s="36">
        <f>F268</f>
        <v>1800</v>
      </c>
      <c r="G267" s="36">
        <f>G268</f>
        <v>1800</v>
      </c>
      <c r="H267" s="29">
        <f t="shared" si="6"/>
        <v>100</v>
      </c>
    </row>
    <row r="268" spans="1:8" ht="31.5">
      <c r="A268" s="46" t="s">
        <v>232</v>
      </c>
      <c r="B268" s="22" t="s">
        <v>74</v>
      </c>
      <c r="C268" s="22" t="s">
        <v>99</v>
      </c>
      <c r="D268" s="43" t="s">
        <v>262</v>
      </c>
      <c r="E268" s="42">
        <v>200</v>
      </c>
      <c r="F268" s="36">
        <f>F269</f>
        <v>1800</v>
      </c>
      <c r="G268" s="36">
        <f>G269</f>
        <v>1800</v>
      </c>
      <c r="H268" s="29">
        <f t="shared" si="6"/>
        <v>100</v>
      </c>
    </row>
    <row r="269" spans="1:8" ht="47.25">
      <c r="A269" s="41" t="s">
        <v>233</v>
      </c>
      <c r="B269" s="22" t="s">
        <v>74</v>
      </c>
      <c r="C269" s="22" t="s">
        <v>99</v>
      </c>
      <c r="D269" s="43" t="s">
        <v>262</v>
      </c>
      <c r="E269" s="42">
        <v>240</v>
      </c>
      <c r="F269" s="36">
        <v>1800</v>
      </c>
      <c r="G269" s="62">
        <v>1800</v>
      </c>
      <c r="H269" s="70">
        <f t="shared" si="6"/>
        <v>100</v>
      </c>
    </row>
    <row r="270" spans="1:8" ht="63">
      <c r="A270" s="49" t="s">
        <v>315</v>
      </c>
      <c r="B270" s="22" t="s">
        <v>74</v>
      </c>
      <c r="C270" s="22" t="s">
        <v>99</v>
      </c>
      <c r="D270" s="22" t="s">
        <v>316</v>
      </c>
      <c r="E270" s="22"/>
      <c r="F270" s="36">
        <f aca="true" t="shared" si="8" ref="F270:G272">F271</f>
        <v>2678.3</v>
      </c>
      <c r="G270" s="36">
        <f t="shared" si="8"/>
        <v>2678.3</v>
      </c>
      <c r="H270" s="70">
        <f t="shared" si="6"/>
        <v>100</v>
      </c>
    </row>
    <row r="271" spans="1:8" ht="31.5">
      <c r="A271" s="49" t="s">
        <v>317</v>
      </c>
      <c r="B271" s="22" t="s">
        <v>74</v>
      </c>
      <c r="C271" s="22" t="s">
        <v>99</v>
      </c>
      <c r="D271" s="22" t="s">
        <v>318</v>
      </c>
      <c r="E271" s="22"/>
      <c r="F271" s="36">
        <f t="shared" si="8"/>
        <v>2678.3</v>
      </c>
      <c r="G271" s="36">
        <f t="shared" si="8"/>
        <v>2678.3</v>
      </c>
      <c r="H271" s="70">
        <f t="shared" si="6"/>
        <v>100</v>
      </c>
    </row>
    <row r="272" spans="1:8" ht="31.5">
      <c r="A272" s="46" t="s">
        <v>170</v>
      </c>
      <c r="B272" s="22" t="s">
        <v>74</v>
      </c>
      <c r="C272" s="22" t="s">
        <v>99</v>
      </c>
      <c r="D272" s="22" t="s">
        <v>318</v>
      </c>
      <c r="E272" s="22" t="s">
        <v>171</v>
      </c>
      <c r="F272" s="36">
        <f t="shared" si="8"/>
        <v>2678.3</v>
      </c>
      <c r="G272" s="36">
        <f t="shared" si="8"/>
        <v>2678.3</v>
      </c>
      <c r="H272" s="70">
        <f t="shared" si="6"/>
        <v>100</v>
      </c>
    </row>
    <row r="273" spans="1:8" ht="47.25">
      <c r="A273" s="41" t="s">
        <v>233</v>
      </c>
      <c r="B273" s="22" t="s">
        <v>74</v>
      </c>
      <c r="C273" s="22" t="s">
        <v>99</v>
      </c>
      <c r="D273" s="22" t="s">
        <v>318</v>
      </c>
      <c r="E273" s="22" t="s">
        <v>234</v>
      </c>
      <c r="F273" s="36">
        <f>1000+1678.3</f>
        <v>2678.3</v>
      </c>
      <c r="G273" s="62">
        <v>2678.3</v>
      </c>
      <c r="H273" s="70">
        <f t="shared" si="6"/>
        <v>100</v>
      </c>
    </row>
    <row r="274" spans="1:10" ht="31.5">
      <c r="A274" s="47" t="s">
        <v>26</v>
      </c>
      <c r="B274" s="24" t="s">
        <v>85</v>
      </c>
      <c r="C274" s="24" t="s">
        <v>70</v>
      </c>
      <c r="D274" s="22"/>
      <c r="E274" s="22"/>
      <c r="F274" s="35">
        <f>F275+F339+F384+F416</f>
        <v>2418008.7</v>
      </c>
      <c r="G274" s="35">
        <f>G275+G339+G384+G416</f>
        <v>2401341.0999999996</v>
      </c>
      <c r="H274" s="66">
        <f t="shared" si="6"/>
        <v>99.31068899793452</v>
      </c>
      <c r="I274" s="35"/>
      <c r="J274" s="35"/>
    </row>
    <row r="275" spans="1:8" ht="15.75">
      <c r="A275" s="47" t="s">
        <v>27</v>
      </c>
      <c r="B275" s="24" t="s">
        <v>85</v>
      </c>
      <c r="C275" s="24" t="s">
        <v>69</v>
      </c>
      <c r="D275" s="22"/>
      <c r="E275" s="22"/>
      <c r="F275" s="35">
        <f>F279+F276+F319</f>
        <v>1662023.8</v>
      </c>
      <c r="G275" s="35">
        <f>G279+G276+G319</f>
        <v>1652086.6</v>
      </c>
      <c r="H275" s="66">
        <f t="shared" si="6"/>
        <v>99.40210242476672</v>
      </c>
    </row>
    <row r="276" spans="1:8" ht="15.75">
      <c r="A276" s="41" t="s">
        <v>436</v>
      </c>
      <c r="B276" s="23" t="s">
        <v>85</v>
      </c>
      <c r="C276" s="23" t="s">
        <v>69</v>
      </c>
      <c r="D276" s="23" t="s">
        <v>79</v>
      </c>
      <c r="E276" s="26"/>
      <c r="F276" s="36">
        <f>F277</f>
        <v>1531.6</v>
      </c>
      <c r="G276" s="36">
        <f>G277</f>
        <v>1531.6</v>
      </c>
      <c r="H276" s="29">
        <f t="shared" si="6"/>
        <v>100</v>
      </c>
    </row>
    <row r="277" spans="1:8" ht="31.5">
      <c r="A277" s="46" t="s">
        <v>232</v>
      </c>
      <c r="B277" s="23" t="s">
        <v>85</v>
      </c>
      <c r="C277" s="23" t="s">
        <v>69</v>
      </c>
      <c r="D277" s="23" t="s">
        <v>79</v>
      </c>
      <c r="E277" s="23" t="s">
        <v>171</v>
      </c>
      <c r="F277" s="36">
        <f>F278</f>
        <v>1531.6</v>
      </c>
      <c r="G277" s="36">
        <f>G278</f>
        <v>1531.6</v>
      </c>
      <c r="H277" s="29">
        <f t="shared" si="6"/>
        <v>100</v>
      </c>
    </row>
    <row r="278" spans="1:8" ht="47.25">
      <c r="A278" s="41" t="s">
        <v>233</v>
      </c>
      <c r="B278" s="23" t="s">
        <v>85</v>
      </c>
      <c r="C278" s="23" t="s">
        <v>69</v>
      </c>
      <c r="D278" s="23" t="s">
        <v>79</v>
      </c>
      <c r="E278" s="23" t="s">
        <v>234</v>
      </c>
      <c r="F278" s="36">
        <v>1531.6</v>
      </c>
      <c r="G278" s="61">
        <v>1531.6</v>
      </c>
      <c r="H278" s="29">
        <f t="shared" si="6"/>
        <v>100</v>
      </c>
    </row>
    <row r="279" spans="1:8" ht="15.75">
      <c r="A279" s="49" t="s">
        <v>28</v>
      </c>
      <c r="B279" s="22" t="s">
        <v>85</v>
      </c>
      <c r="C279" s="22" t="s">
        <v>69</v>
      </c>
      <c r="D279" s="22">
        <v>3500000</v>
      </c>
      <c r="E279" s="22"/>
      <c r="F279" s="36">
        <f>F280+F283+F308+F305+F311+F302+F316+F293+F296</f>
        <v>1614595.4</v>
      </c>
      <c r="G279" s="36">
        <f>G280+G283+G308+G305+G311+G302+G316+G293+G296</f>
        <v>1604722.7</v>
      </c>
      <c r="H279" s="29">
        <f t="shared" si="6"/>
        <v>99.38853411820695</v>
      </c>
    </row>
    <row r="280" spans="1:8" ht="31.5">
      <c r="A280" s="49" t="s">
        <v>194</v>
      </c>
      <c r="B280" s="22" t="s">
        <v>85</v>
      </c>
      <c r="C280" s="22" t="s">
        <v>69</v>
      </c>
      <c r="D280" s="22">
        <v>3500200</v>
      </c>
      <c r="E280" s="22"/>
      <c r="F280" s="36">
        <f>F281</f>
        <v>7921.5</v>
      </c>
      <c r="G280" s="36">
        <f>G281</f>
        <v>7842.8</v>
      </c>
      <c r="H280" s="29">
        <f t="shared" si="6"/>
        <v>99.00650129394685</v>
      </c>
    </row>
    <row r="281" spans="1:8" ht="31.5">
      <c r="A281" s="46" t="s">
        <v>170</v>
      </c>
      <c r="B281" s="22" t="s">
        <v>85</v>
      </c>
      <c r="C281" s="22" t="s">
        <v>69</v>
      </c>
      <c r="D281" s="22">
        <v>3500200</v>
      </c>
      <c r="E281" s="22" t="s">
        <v>171</v>
      </c>
      <c r="F281" s="36">
        <f>F282</f>
        <v>7921.5</v>
      </c>
      <c r="G281" s="36">
        <f>G282</f>
        <v>7842.8</v>
      </c>
      <c r="H281" s="29">
        <f aca="true" t="shared" si="9" ref="H281:H341">G281/F281*100</f>
        <v>99.00650129394685</v>
      </c>
    </row>
    <row r="282" spans="1:8" ht="47.25">
      <c r="A282" s="41" t="s">
        <v>233</v>
      </c>
      <c r="B282" s="22" t="s">
        <v>85</v>
      </c>
      <c r="C282" s="22" t="s">
        <v>69</v>
      </c>
      <c r="D282" s="22" t="s">
        <v>319</v>
      </c>
      <c r="E282" s="22" t="s">
        <v>234</v>
      </c>
      <c r="F282" s="36">
        <v>7921.5</v>
      </c>
      <c r="G282" s="61">
        <v>7842.8</v>
      </c>
      <c r="H282" s="29">
        <f t="shared" si="9"/>
        <v>99.00650129394685</v>
      </c>
    </row>
    <row r="283" spans="1:8" ht="31.5">
      <c r="A283" s="46" t="s">
        <v>195</v>
      </c>
      <c r="B283" s="22" t="s">
        <v>85</v>
      </c>
      <c r="C283" s="22" t="s">
        <v>69</v>
      </c>
      <c r="D283" s="22" t="s">
        <v>131</v>
      </c>
      <c r="E283" s="22"/>
      <c r="F283" s="36">
        <f>F284+F291+F286+F288</f>
        <v>5033.700000000001</v>
      </c>
      <c r="G283" s="36">
        <f>G284+G291+G286+G288</f>
        <v>4685.700000000001</v>
      </c>
      <c r="H283" s="29">
        <f t="shared" si="9"/>
        <v>93.08659634066393</v>
      </c>
    </row>
    <row r="284" spans="1:8" ht="31.5">
      <c r="A284" s="46" t="s">
        <v>170</v>
      </c>
      <c r="B284" s="22" t="s">
        <v>85</v>
      </c>
      <c r="C284" s="22" t="s">
        <v>69</v>
      </c>
      <c r="D284" s="22" t="s">
        <v>131</v>
      </c>
      <c r="E284" s="22" t="s">
        <v>171</v>
      </c>
      <c r="F284" s="36">
        <f>F285</f>
        <v>1628</v>
      </c>
      <c r="G284" s="36">
        <f>G285</f>
        <v>1280</v>
      </c>
      <c r="H284" s="29">
        <f t="shared" si="9"/>
        <v>78.62407862407862</v>
      </c>
    </row>
    <row r="285" spans="1:8" ht="47.25">
      <c r="A285" s="41" t="s">
        <v>233</v>
      </c>
      <c r="B285" s="22" t="s">
        <v>85</v>
      </c>
      <c r="C285" s="22" t="s">
        <v>69</v>
      </c>
      <c r="D285" s="22" t="s">
        <v>131</v>
      </c>
      <c r="E285" s="22" t="s">
        <v>234</v>
      </c>
      <c r="F285" s="36">
        <v>1628</v>
      </c>
      <c r="G285" s="61">
        <v>1280</v>
      </c>
      <c r="H285" s="29">
        <f t="shared" si="9"/>
        <v>78.62407862407862</v>
      </c>
    </row>
    <row r="286" spans="1:8" ht="47.25">
      <c r="A286" s="49" t="s">
        <v>298</v>
      </c>
      <c r="B286" s="22" t="s">
        <v>85</v>
      </c>
      <c r="C286" s="22" t="s">
        <v>69</v>
      </c>
      <c r="D286" s="22" t="s">
        <v>131</v>
      </c>
      <c r="E286" s="22" t="s">
        <v>191</v>
      </c>
      <c r="F286" s="36">
        <f>F287</f>
        <v>1648.7</v>
      </c>
      <c r="G286" s="36">
        <f>G287</f>
        <v>1648.7</v>
      </c>
      <c r="H286" s="29">
        <f t="shared" si="9"/>
        <v>100</v>
      </c>
    </row>
    <row r="287" spans="1:8" ht="15.75">
      <c r="A287" s="49" t="s">
        <v>29</v>
      </c>
      <c r="B287" s="22" t="s">
        <v>85</v>
      </c>
      <c r="C287" s="22" t="s">
        <v>69</v>
      </c>
      <c r="D287" s="22" t="s">
        <v>131</v>
      </c>
      <c r="E287" s="22" t="s">
        <v>299</v>
      </c>
      <c r="F287" s="36">
        <v>1648.7</v>
      </c>
      <c r="G287" s="62">
        <v>1648.7</v>
      </c>
      <c r="H287" s="29">
        <f t="shared" si="9"/>
        <v>100</v>
      </c>
    </row>
    <row r="288" spans="1:8" ht="47.25">
      <c r="A288" s="49" t="s">
        <v>251</v>
      </c>
      <c r="B288" s="22" t="s">
        <v>85</v>
      </c>
      <c r="C288" s="22" t="s">
        <v>69</v>
      </c>
      <c r="D288" s="22" t="s">
        <v>131</v>
      </c>
      <c r="E288" s="22" t="s">
        <v>110</v>
      </c>
      <c r="F288" s="36">
        <f>F289</f>
        <v>844.6</v>
      </c>
      <c r="G288" s="36">
        <f>G289</f>
        <v>844.6</v>
      </c>
      <c r="H288" s="29">
        <f t="shared" si="9"/>
        <v>100</v>
      </c>
    </row>
    <row r="289" spans="1:8" ht="15.75">
      <c r="A289" s="49" t="s">
        <v>111</v>
      </c>
      <c r="B289" s="22" t="s">
        <v>85</v>
      </c>
      <c r="C289" s="22" t="s">
        <v>69</v>
      </c>
      <c r="D289" s="22" t="s">
        <v>131</v>
      </c>
      <c r="E289" s="22" t="s">
        <v>112</v>
      </c>
      <c r="F289" s="36">
        <f>F290</f>
        <v>844.6</v>
      </c>
      <c r="G289" s="36">
        <f>G290</f>
        <v>844.6</v>
      </c>
      <c r="H289" s="29">
        <f t="shared" si="9"/>
        <v>100</v>
      </c>
    </row>
    <row r="290" spans="1:8" ht="15.75">
      <c r="A290" s="49" t="s">
        <v>124</v>
      </c>
      <c r="B290" s="22" t="s">
        <v>85</v>
      </c>
      <c r="C290" s="22" t="s">
        <v>69</v>
      </c>
      <c r="D290" s="22" t="s">
        <v>131</v>
      </c>
      <c r="E290" s="22" t="s">
        <v>116</v>
      </c>
      <c r="F290" s="36">
        <v>844.6</v>
      </c>
      <c r="G290" s="62">
        <v>844.6</v>
      </c>
      <c r="H290" s="29">
        <f t="shared" si="9"/>
        <v>100</v>
      </c>
    </row>
    <row r="291" spans="1:8" ht="15.75">
      <c r="A291" s="49" t="s">
        <v>281</v>
      </c>
      <c r="B291" s="22" t="s">
        <v>85</v>
      </c>
      <c r="C291" s="22" t="s">
        <v>69</v>
      </c>
      <c r="D291" s="22" t="s">
        <v>131</v>
      </c>
      <c r="E291" s="22" t="s">
        <v>248</v>
      </c>
      <c r="F291" s="36">
        <f>F292</f>
        <v>912.4</v>
      </c>
      <c r="G291" s="36">
        <f>G292</f>
        <v>912.4</v>
      </c>
      <c r="H291" s="29">
        <f t="shared" si="9"/>
        <v>100</v>
      </c>
    </row>
    <row r="292" spans="1:8" ht="63">
      <c r="A292" s="49" t="s">
        <v>285</v>
      </c>
      <c r="B292" s="22" t="s">
        <v>85</v>
      </c>
      <c r="C292" s="22" t="s">
        <v>69</v>
      </c>
      <c r="D292" s="22" t="s">
        <v>131</v>
      </c>
      <c r="E292" s="22" t="s">
        <v>184</v>
      </c>
      <c r="F292" s="36">
        <f>500+500-87.6</f>
        <v>912.4</v>
      </c>
      <c r="G292" s="61">
        <v>912.4</v>
      </c>
      <c r="H292" s="29">
        <f t="shared" si="9"/>
        <v>100</v>
      </c>
    </row>
    <row r="293" spans="1:8" ht="78.75">
      <c r="A293" s="21" t="s">
        <v>320</v>
      </c>
      <c r="B293" s="22" t="s">
        <v>85</v>
      </c>
      <c r="C293" s="22" t="s">
        <v>69</v>
      </c>
      <c r="D293" s="22" t="s">
        <v>321</v>
      </c>
      <c r="E293" s="22"/>
      <c r="F293" s="36">
        <f>F294</f>
        <v>4905</v>
      </c>
      <c r="G293" s="36">
        <f>G294</f>
        <v>3985.3</v>
      </c>
      <c r="H293" s="29">
        <f t="shared" si="9"/>
        <v>81.24974515800204</v>
      </c>
    </row>
    <row r="294" spans="1:8" ht="47.25">
      <c r="A294" s="49" t="s">
        <v>298</v>
      </c>
      <c r="B294" s="22" t="s">
        <v>85</v>
      </c>
      <c r="C294" s="22" t="s">
        <v>69</v>
      </c>
      <c r="D294" s="22" t="s">
        <v>321</v>
      </c>
      <c r="E294" s="22" t="s">
        <v>191</v>
      </c>
      <c r="F294" s="36">
        <f>F295</f>
        <v>4905</v>
      </c>
      <c r="G294" s="36">
        <f>G295</f>
        <v>3985.3</v>
      </c>
      <c r="H294" s="29">
        <f t="shared" si="9"/>
        <v>81.24974515800204</v>
      </c>
    </row>
    <row r="295" spans="1:8" ht="15.75">
      <c r="A295" s="49" t="s">
        <v>29</v>
      </c>
      <c r="B295" s="22" t="s">
        <v>85</v>
      </c>
      <c r="C295" s="22" t="s">
        <v>69</v>
      </c>
      <c r="D295" s="22" t="s">
        <v>321</v>
      </c>
      <c r="E295" s="22" t="s">
        <v>299</v>
      </c>
      <c r="F295" s="36">
        <f>4905</f>
        <v>4905</v>
      </c>
      <c r="G295" s="62">
        <v>3985.3</v>
      </c>
      <c r="H295" s="29">
        <f t="shared" si="9"/>
        <v>81.24974515800204</v>
      </c>
    </row>
    <row r="296" spans="1:8" ht="78.75">
      <c r="A296" s="56" t="s">
        <v>322</v>
      </c>
      <c r="B296" s="22" t="s">
        <v>85</v>
      </c>
      <c r="C296" s="22" t="s">
        <v>69</v>
      </c>
      <c r="D296" s="22" t="s">
        <v>323</v>
      </c>
      <c r="E296" s="22"/>
      <c r="F296" s="36">
        <f>F297+F299</f>
        <v>64134.3</v>
      </c>
      <c r="G296" s="36">
        <f>G297+G299</f>
        <v>64134.3</v>
      </c>
      <c r="H296" s="29">
        <f t="shared" si="9"/>
        <v>100</v>
      </c>
    </row>
    <row r="297" spans="1:8" ht="31.5">
      <c r="A297" s="46" t="s">
        <v>170</v>
      </c>
      <c r="B297" s="22" t="s">
        <v>85</v>
      </c>
      <c r="C297" s="22" t="s">
        <v>69</v>
      </c>
      <c r="D297" s="22" t="s">
        <v>323</v>
      </c>
      <c r="E297" s="22" t="s">
        <v>171</v>
      </c>
      <c r="F297" s="36">
        <f>F298</f>
        <v>8945</v>
      </c>
      <c r="G297" s="36">
        <f>G298</f>
        <v>8945</v>
      </c>
      <c r="H297" s="29">
        <f t="shared" si="9"/>
        <v>100</v>
      </c>
    </row>
    <row r="298" spans="1:8" ht="47.25">
      <c r="A298" s="41" t="s">
        <v>233</v>
      </c>
      <c r="B298" s="22" t="s">
        <v>85</v>
      </c>
      <c r="C298" s="22" t="s">
        <v>69</v>
      </c>
      <c r="D298" s="22" t="s">
        <v>323</v>
      </c>
      <c r="E298" s="22" t="s">
        <v>234</v>
      </c>
      <c r="F298" s="36">
        <f>51533-42588</f>
        <v>8945</v>
      </c>
      <c r="G298" s="36">
        <f>51533-42588</f>
        <v>8945</v>
      </c>
      <c r="H298" s="29">
        <f t="shared" si="9"/>
        <v>100</v>
      </c>
    </row>
    <row r="299" spans="1:8" ht="47.25">
      <c r="A299" s="49" t="s">
        <v>251</v>
      </c>
      <c r="B299" s="22" t="s">
        <v>85</v>
      </c>
      <c r="C299" s="22" t="s">
        <v>69</v>
      </c>
      <c r="D299" s="22" t="s">
        <v>323</v>
      </c>
      <c r="E299" s="22" t="s">
        <v>110</v>
      </c>
      <c r="F299" s="36">
        <f>F300</f>
        <v>55189.3</v>
      </c>
      <c r="G299" s="36">
        <f>G300</f>
        <v>55189.3</v>
      </c>
      <c r="H299" s="29">
        <f t="shared" si="9"/>
        <v>100</v>
      </c>
    </row>
    <row r="300" spans="1:8" ht="15.75">
      <c r="A300" s="49" t="s">
        <v>111</v>
      </c>
      <c r="B300" s="22" t="s">
        <v>85</v>
      </c>
      <c r="C300" s="22" t="s">
        <v>69</v>
      </c>
      <c r="D300" s="22" t="s">
        <v>323</v>
      </c>
      <c r="E300" s="22" t="s">
        <v>112</v>
      </c>
      <c r="F300" s="36">
        <f>F301</f>
        <v>55189.3</v>
      </c>
      <c r="G300" s="36">
        <f>G301</f>
        <v>55189.3</v>
      </c>
      <c r="H300" s="29">
        <f t="shared" si="9"/>
        <v>100</v>
      </c>
    </row>
    <row r="301" spans="1:8" ht="31.5">
      <c r="A301" s="49" t="s">
        <v>115</v>
      </c>
      <c r="B301" s="22" t="s">
        <v>85</v>
      </c>
      <c r="C301" s="22" t="s">
        <v>69</v>
      </c>
      <c r="D301" s="22" t="s">
        <v>323</v>
      </c>
      <c r="E301" s="22" t="s">
        <v>116</v>
      </c>
      <c r="F301" s="36">
        <v>55189.3</v>
      </c>
      <c r="G301" s="62">
        <v>55189.3</v>
      </c>
      <c r="H301" s="29">
        <f t="shared" si="9"/>
        <v>100</v>
      </c>
    </row>
    <row r="302" spans="1:8" ht="31.5">
      <c r="A302" s="21" t="s">
        <v>324</v>
      </c>
      <c r="B302" s="22" t="s">
        <v>85</v>
      </c>
      <c r="C302" s="22" t="s">
        <v>69</v>
      </c>
      <c r="D302" s="22" t="s">
        <v>325</v>
      </c>
      <c r="E302" s="22"/>
      <c r="F302" s="36">
        <f>F303</f>
        <v>1240051</v>
      </c>
      <c r="G302" s="36">
        <f>G303</f>
        <v>1236860.4</v>
      </c>
      <c r="H302" s="29">
        <f t="shared" si="9"/>
        <v>99.7427041307172</v>
      </c>
    </row>
    <row r="303" spans="1:8" ht="47.25">
      <c r="A303" s="49" t="s">
        <v>298</v>
      </c>
      <c r="B303" s="22" t="s">
        <v>85</v>
      </c>
      <c r="C303" s="22" t="s">
        <v>69</v>
      </c>
      <c r="D303" s="22" t="s">
        <v>325</v>
      </c>
      <c r="E303" s="22" t="s">
        <v>191</v>
      </c>
      <c r="F303" s="36">
        <f>F304</f>
        <v>1240051</v>
      </c>
      <c r="G303" s="36">
        <f>G304</f>
        <v>1236860.4</v>
      </c>
      <c r="H303" s="29">
        <f t="shared" si="9"/>
        <v>99.7427041307172</v>
      </c>
    </row>
    <row r="304" spans="1:8" ht="15.75">
      <c r="A304" s="49" t="s">
        <v>29</v>
      </c>
      <c r="B304" s="22" t="s">
        <v>85</v>
      </c>
      <c r="C304" s="22" t="s">
        <v>69</v>
      </c>
      <c r="D304" s="22" t="s">
        <v>325</v>
      </c>
      <c r="E304" s="22" t="s">
        <v>299</v>
      </c>
      <c r="F304" s="36">
        <f>400152+839899</f>
        <v>1240051</v>
      </c>
      <c r="G304" s="62">
        <v>1236860.4</v>
      </c>
      <c r="H304" s="29">
        <f t="shared" si="9"/>
        <v>99.7427041307172</v>
      </c>
    </row>
    <row r="305" spans="1:8" ht="31.5">
      <c r="A305" s="41" t="s">
        <v>326</v>
      </c>
      <c r="B305" s="22" t="s">
        <v>85</v>
      </c>
      <c r="C305" s="22" t="s">
        <v>69</v>
      </c>
      <c r="D305" s="22" t="s">
        <v>327</v>
      </c>
      <c r="E305" s="22"/>
      <c r="F305" s="36">
        <f>F306</f>
        <v>43700</v>
      </c>
      <c r="G305" s="36">
        <f>G306</f>
        <v>43700</v>
      </c>
      <c r="H305" s="29">
        <f t="shared" si="9"/>
        <v>100</v>
      </c>
    </row>
    <row r="306" spans="1:8" ht="15.75">
      <c r="A306" s="49" t="s">
        <v>281</v>
      </c>
      <c r="B306" s="22" t="s">
        <v>85</v>
      </c>
      <c r="C306" s="22" t="s">
        <v>69</v>
      </c>
      <c r="D306" s="22" t="s">
        <v>327</v>
      </c>
      <c r="E306" s="22" t="s">
        <v>248</v>
      </c>
      <c r="F306" s="36">
        <f>F307</f>
        <v>43700</v>
      </c>
      <c r="G306" s="36">
        <f>G307</f>
        <v>43700</v>
      </c>
      <c r="H306" s="29">
        <f t="shared" si="9"/>
        <v>100</v>
      </c>
    </row>
    <row r="307" spans="1:8" ht="63">
      <c r="A307" s="49" t="s">
        <v>285</v>
      </c>
      <c r="B307" s="22" t="s">
        <v>85</v>
      </c>
      <c r="C307" s="22" t="s">
        <v>69</v>
      </c>
      <c r="D307" s="22" t="s">
        <v>327</v>
      </c>
      <c r="E307" s="22" t="s">
        <v>184</v>
      </c>
      <c r="F307" s="36">
        <v>43700</v>
      </c>
      <c r="G307" s="62">
        <v>43700</v>
      </c>
      <c r="H307" s="29">
        <f t="shared" si="9"/>
        <v>100</v>
      </c>
    </row>
    <row r="308" spans="1:8" ht="47.25">
      <c r="A308" s="49" t="s">
        <v>304</v>
      </c>
      <c r="B308" s="22" t="s">
        <v>85</v>
      </c>
      <c r="C308" s="22" t="s">
        <v>69</v>
      </c>
      <c r="D308" s="22" t="s">
        <v>328</v>
      </c>
      <c r="E308" s="22"/>
      <c r="F308" s="36">
        <f>F309</f>
        <v>45723</v>
      </c>
      <c r="G308" s="36">
        <f>G309</f>
        <v>44022.4</v>
      </c>
      <c r="H308" s="29">
        <f t="shared" si="9"/>
        <v>96.2806465017606</v>
      </c>
    </row>
    <row r="309" spans="1:8" ht="15.75">
      <c r="A309" s="49" t="s">
        <v>281</v>
      </c>
      <c r="B309" s="22" t="s">
        <v>85</v>
      </c>
      <c r="C309" s="22" t="s">
        <v>69</v>
      </c>
      <c r="D309" s="22" t="s">
        <v>328</v>
      </c>
      <c r="E309" s="22" t="s">
        <v>248</v>
      </c>
      <c r="F309" s="36">
        <f>F310</f>
        <v>45723</v>
      </c>
      <c r="G309" s="36">
        <f>G310</f>
        <v>44022.4</v>
      </c>
      <c r="H309" s="29">
        <f t="shared" si="9"/>
        <v>96.2806465017606</v>
      </c>
    </row>
    <row r="310" spans="1:8" ht="63">
      <c r="A310" s="49" t="s">
        <v>285</v>
      </c>
      <c r="B310" s="22" t="s">
        <v>85</v>
      </c>
      <c r="C310" s="22" t="s">
        <v>69</v>
      </c>
      <c r="D310" s="22" t="s">
        <v>328</v>
      </c>
      <c r="E310" s="22" t="s">
        <v>184</v>
      </c>
      <c r="F310" s="36">
        <f>43300+2423</f>
        <v>45723</v>
      </c>
      <c r="G310" s="62">
        <v>44022.4</v>
      </c>
      <c r="H310" s="29">
        <f t="shared" si="9"/>
        <v>96.2806465017606</v>
      </c>
    </row>
    <row r="311" spans="1:8" ht="47.25">
      <c r="A311" s="41" t="s">
        <v>329</v>
      </c>
      <c r="B311" s="22" t="s">
        <v>85</v>
      </c>
      <c r="C311" s="22" t="s">
        <v>69</v>
      </c>
      <c r="D311" s="22" t="s">
        <v>330</v>
      </c>
      <c r="E311" s="22"/>
      <c r="F311" s="36">
        <f>F312+F314</f>
        <v>202556.7</v>
      </c>
      <c r="G311" s="36">
        <f>G312+G314</f>
        <v>198921.6</v>
      </c>
      <c r="H311" s="29">
        <f t="shared" si="9"/>
        <v>98.20539137930268</v>
      </c>
    </row>
    <row r="312" spans="1:8" ht="31.5">
      <c r="A312" s="46" t="s">
        <v>170</v>
      </c>
      <c r="B312" s="22" t="s">
        <v>85</v>
      </c>
      <c r="C312" s="22" t="s">
        <v>69</v>
      </c>
      <c r="D312" s="22" t="s">
        <v>330</v>
      </c>
      <c r="E312" s="22" t="s">
        <v>171</v>
      </c>
      <c r="F312" s="36">
        <f>F313</f>
        <v>6574.2</v>
      </c>
      <c r="G312" s="36">
        <f>G313</f>
        <v>3945.9</v>
      </c>
      <c r="H312" s="29">
        <f t="shared" si="9"/>
        <v>60.02099114721183</v>
      </c>
    </row>
    <row r="313" spans="1:8" ht="47.25">
      <c r="A313" s="41" t="s">
        <v>233</v>
      </c>
      <c r="B313" s="22" t="s">
        <v>85</v>
      </c>
      <c r="C313" s="22" t="s">
        <v>69</v>
      </c>
      <c r="D313" s="22" t="s">
        <v>330</v>
      </c>
      <c r="E313" s="22" t="s">
        <v>234</v>
      </c>
      <c r="F313" s="36">
        <v>6574.2</v>
      </c>
      <c r="G313" s="36">
        <v>3945.9</v>
      </c>
      <c r="H313" s="29">
        <f t="shared" si="9"/>
        <v>60.02099114721183</v>
      </c>
    </row>
    <row r="314" spans="1:8" ht="47.25">
      <c r="A314" s="49" t="s">
        <v>298</v>
      </c>
      <c r="B314" s="22" t="s">
        <v>85</v>
      </c>
      <c r="C314" s="22" t="s">
        <v>69</v>
      </c>
      <c r="D314" s="22" t="s">
        <v>330</v>
      </c>
      <c r="E314" s="22" t="s">
        <v>191</v>
      </c>
      <c r="F314" s="36">
        <f>F315</f>
        <v>195982.5</v>
      </c>
      <c r="G314" s="36">
        <f>G315</f>
        <v>194975.7</v>
      </c>
      <c r="H314" s="29">
        <f t="shared" si="9"/>
        <v>99.48628066281428</v>
      </c>
    </row>
    <row r="315" spans="1:8" ht="15.75">
      <c r="A315" s="49" t="s">
        <v>29</v>
      </c>
      <c r="B315" s="22" t="s">
        <v>85</v>
      </c>
      <c r="C315" s="22" t="s">
        <v>69</v>
      </c>
      <c r="D315" s="22" t="s">
        <v>330</v>
      </c>
      <c r="E315" s="22" t="s">
        <v>299</v>
      </c>
      <c r="F315" s="36">
        <f>194109+1873.5</f>
        <v>195982.5</v>
      </c>
      <c r="G315" s="62">
        <f>194109+866.7</f>
        <v>194975.7</v>
      </c>
      <c r="H315" s="29">
        <f t="shared" si="9"/>
        <v>99.48628066281428</v>
      </c>
    </row>
    <row r="316" spans="1:8" ht="63">
      <c r="A316" s="49" t="s">
        <v>331</v>
      </c>
      <c r="B316" s="22" t="s">
        <v>85</v>
      </c>
      <c r="C316" s="22" t="s">
        <v>69</v>
      </c>
      <c r="D316" s="22" t="s">
        <v>332</v>
      </c>
      <c r="E316" s="22"/>
      <c r="F316" s="36">
        <f>F317</f>
        <v>570.2</v>
      </c>
      <c r="G316" s="36">
        <f>G317</f>
        <v>570.2</v>
      </c>
      <c r="H316" s="29">
        <f t="shared" si="9"/>
        <v>100</v>
      </c>
    </row>
    <row r="317" spans="1:8" ht="31.5">
      <c r="A317" s="46" t="s">
        <v>170</v>
      </c>
      <c r="B317" s="22" t="s">
        <v>85</v>
      </c>
      <c r="C317" s="22" t="s">
        <v>69</v>
      </c>
      <c r="D317" s="22" t="s">
        <v>332</v>
      </c>
      <c r="E317" s="22" t="s">
        <v>171</v>
      </c>
      <c r="F317" s="36">
        <f>F318</f>
        <v>570.2</v>
      </c>
      <c r="G317" s="36">
        <f>G318</f>
        <v>570.2</v>
      </c>
      <c r="H317" s="29">
        <f t="shared" si="9"/>
        <v>100</v>
      </c>
    </row>
    <row r="318" spans="1:8" ht="47.25">
      <c r="A318" s="41" t="s">
        <v>233</v>
      </c>
      <c r="B318" s="22" t="s">
        <v>85</v>
      </c>
      <c r="C318" s="22" t="s">
        <v>69</v>
      </c>
      <c r="D318" s="22" t="s">
        <v>332</v>
      </c>
      <c r="E318" s="22" t="s">
        <v>234</v>
      </c>
      <c r="F318" s="36">
        <v>570.2</v>
      </c>
      <c r="G318" s="62">
        <v>570.2</v>
      </c>
      <c r="H318" s="29">
        <f t="shared" si="9"/>
        <v>100</v>
      </c>
    </row>
    <row r="319" spans="1:8" ht="15.75">
      <c r="A319" s="49" t="s">
        <v>260</v>
      </c>
      <c r="B319" s="22" t="s">
        <v>85</v>
      </c>
      <c r="C319" s="22" t="s">
        <v>69</v>
      </c>
      <c r="D319" s="22" t="s">
        <v>128</v>
      </c>
      <c r="E319" s="22"/>
      <c r="F319" s="36">
        <f>F320+F323</f>
        <v>45896.799999999996</v>
      </c>
      <c r="G319" s="36">
        <f>G320+G323</f>
        <v>45832.299999999996</v>
      </c>
      <c r="H319" s="29">
        <f t="shared" si="9"/>
        <v>99.85946732669817</v>
      </c>
    </row>
    <row r="320" spans="1:8" ht="63">
      <c r="A320" s="49" t="s">
        <v>333</v>
      </c>
      <c r="B320" s="22" t="s">
        <v>85</v>
      </c>
      <c r="C320" s="22" t="s">
        <v>69</v>
      </c>
      <c r="D320" s="22" t="s">
        <v>334</v>
      </c>
      <c r="E320" s="22"/>
      <c r="F320" s="36">
        <f>F321</f>
        <v>2445.7</v>
      </c>
      <c r="G320" s="36">
        <f>G321</f>
        <v>2445.7</v>
      </c>
      <c r="H320" s="29">
        <f t="shared" si="9"/>
        <v>100</v>
      </c>
    </row>
    <row r="321" spans="1:8" ht="15.75">
      <c r="A321" s="49" t="s">
        <v>281</v>
      </c>
      <c r="B321" s="22" t="s">
        <v>85</v>
      </c>
      <c r="C321" s="22" t="s">
        <v>69</v>
      </c>
      <c r="D321" s="22" t="s">
        <v>334</v>
      </c>
      <c r="E321" s="22" t="s">
        <v>248</v>
      </c>
      <c r="F321" s="36">
        <f>F322</f>
        <v>2445.7</v>
      </c>
      <c r="G321" s="36">
        <f>G322</f>
        <v>2445.7</v>
      </c>
      <c r="H321" s="29">
        <f t="shared" si="9"/>
        <v>100</v>
      </c>
    </row>
    <row r="322" spans="1:8" ht="63">
      <c r="A322" s="49" t="s">
        <v>285</v>
      </c>
      <c r="B322" s="22" t="s">
        <v>85</v>
      </c>
      <c r="C322" s="22" t="s">
        <v>69</v>
      </c>
      <c r="D322" s="22" t="s">
        <v>334</v>
      </c>
      <c r="E322" s="22" t="s">
        <v>184</v>
      </c>
      <c r="F322" s="36">
        <v>2445.7</v>
      </c>
      <c r="G322" s="62">
        <v>2445.7</v>
      </c>
      <c r="H322" s="29">
        <f t="shared" si="9"/>
        <v>100</v>
      </c>
    </row>
    <row r="323" spans="1:8" ht="63">
      <c r="A323" s="49" t="s">
        <v>315</v>
      </c>
      <c r="B323" s="22" t="s">
        <v>85</v>
      </c>
      <c r="C323" s="22" t="s">
        <v>69</v>
      </c>
      <c r="D323" s="22" t="s">
        <v>316</v>
      </c>
      <c r="E323" s="22"/>
      <c r="F323" s="36">
        <f>F324+F330+F336</f>
        <v>43451.1</v>
      </c>
      <c r="G323" s="36">
        <f>G324+G330+G336</f>
        <v>43386.6</v>
      </c>
      <c r="H323" s="29">
        <f t="shared" si="9"/>
        <v>99.85155726782521</v>
      </c>
    </row>
    <row r="324" spans="1:8" ht="78.75">
      <c r="A324" s="49" t="s">
        <v>335</v>
      </c>
      <c r="B324" s="22" t="s">
        <v>85</v>
      </c>
      <c r="C324" s="22" t="s">
        <v>69</v>
      </c>
      <c r="D324" s="22" t="s">
        <v>336</v>
      </c>
      <c r="E324" s="22"/>
      <c r="F324" s="36">
        <f>F325+F327</f>
        <v>40469</v>
      </c>
      <c r="G324" s="36">
        <f>G325+G327</f>
        <v>40469</v>
      </c>
      <c r="H324" s="29">
        <f t="shared" si="9"/>
        <v>100</v>
      </c>
    </row>
    <row r="325" spans="1:8" ht="47.25">
      <c r="A325" s="49" t="s">
        <v>298</v>
      </c>
      <c r="B325" s="22" t="s">
        <v>85</v>
      </c>
      <c r="C325" s="22" t="s">
        <v>69</v>
      </c>
      <c r="D325" s="22" t="s">
        <v>336</v>
      </c>
      <c r="E325" s="22" t="s">
        <v>191</v>
      </c>
      <c r="F325" s="36">
        <f>F326</f>
        <v>39942.7</v>
      </c>
      <c r="G325" s="36">
        <f>G326</f>
        <v>39942.7</v>
      </c>
      <c r="H325" s="29">
        <f t="shared" si="9"/>
        <v>100</v>
      </c>
    </row>
    <row r="326" spans="1:8" ht="15.75">
      <c r="A326" s="49" t="s">
        <v>29</v>
      </c>
      <c r="B326" s="22" t="s">
        <v>85</v>
      </c>
      <c r="C326" s="22" t="s">
        <v>69</v>
      </c>
      <c r="D326" s="22" t="s">
        <v>336</v>
      </c>
      <c r="E326" s="22" t="s">
        <v>299</v>
      </c>
      <c r="F326" s="36">
        <f>33319-526.3+7150</f>
        <v>39942.7</v>
      </c>
      <c r="G326" s="36">
        <f>33319-526.3+7150</f>
        <v>39942.7</v>
      </c>
      <c r="H326" s="29">
        <f t="shared" si="9"/>
        <v>100</v>
      </c>
    </row>
    <row r="327" spans="1:8" ht="47.25">
      <c r="A327" s="49" t="s">
        <v>251</v>
      </c>
      <c r="B327" s="22" t="s">
        <v>85</v>
      </c>
      <c r="C327" s="22" t="s">
        <v>69</v>
      </c>
      <c r="D327" s="22" t="s">
        <v>336</v>
      </c>
      <c r="E327" s="22" t="s">
        <v>110</v>
      </c>
      <c r="F327" s="36">
        <f>F328</f>
        <v>526.3</v>
      </c>
      <c r="G327" s="36">
        <f>G328</f>
        <v>526.3</v>
      </c>
      <c r="H327" s="29">
        <f t="shared" si="9"/>
        <v>100</v>
      </c>
    </row>
    <row r="328" spans="1:8" ht="15.75">
      <c r="A328" s="49" t="s">
        <v>111</v>
      </c>
      <c r="B328" s="22" t="s">
        <v>337</v>
      </c>
      <c r="C328" s="22" t="s">
        <v>69</v>
      </c>
      <c r="D328" s="22" t="s">
        <v>336</v>
      </c>
      <c r="E328" s="22" t="s">
        <v>112</v>
      </c>
      <c r="F328" s="36">
        <f>F329</f>
        <v>526.3</v>
      </c>
      <c r="G328" s="36">
        <f>G329</f>
        <v>526.3</v>
      </c>
      <c r="H328" s="29">
        <f t="shared" si="9"/>
        <v>100</v>
      </c>
    </row>
    <row r="329" spans="1:8" ht="31.5">
      <c r="A329" s="49" t="s">
        <v>115</v>
      </c>
      <c r="B329" s="22" t="s">
        <v>85</v>
      </c>
      <c r="C329" s="22" t="s">
        <v>69</v>
      </c>
      <c r="D329" s="22" t="s">
        <v>336</v>
      </c>
      <c r="E329" s="22" t="s">
        <v>116</v>
      </c>
      <c r="F329" s="36">
        <v>526.3</v>
      </c>
      <c r="G329" s="62">
        <v>526.3</v>
      </c>
      <c r="H329" s="29">
        <f t="shared" si="9"/>
        <v>100</v>
      </c>
    </row>
    <row r="330" spans="1:8" ht="94.5">
      <c r="A330" s="49" t="s">
        <v>338</v>
      </c>
      <c r="B330" s="22" t="s">
        <v>85</v>
      </c>
      <c r="C330" s="22" t="s">
        <v>69</v>
      </c>
      <c r="D330" s="22" t="s">
        <v>339</v>
      </c>
      <c r="E330" s="22"/>
      <c r="F330" s="36">
        <f>F331+F333</f>
        <v>2943</v>
      </c>
      <c r="G330" s="36">
        <f>G331+G333</f>
        <v>2884.1000000000004</v>
      </c>
      <c r="H330" s="29">
        <f t="shared" si="9"/>
        <v>97.99864084267756</v>
      </c>
    </row>
    <row r="331" spans="1:8" ht="31.5">
      <c r="A331" s="46" t="s">
        <v>170</v>
      </c>
      <c r="B331" s="22" t="s">
        <v>85</v>
      </c>
      <c r="C331" s="22" t="s">
        <v>69</v>
      </c>
      <c r="D331" s="22" t="s">
        <v>339</v>
      </c>
      <c r="E331" s="22" t="s">
        <v>171</v>
      </c>
      <c r="F331" s="36">
        <f>F332</f>
        <v>730.1999999999998</v>
      </c>
      <c r="G331" s="36">
        <f>G332</f>
        <v>687.2</v>
      </c>
      <c r="H331" s="29">
        <f t="shared" si="9"/>
        <v>94.11120241029857</v>
      </c>
    </row>
    <row r="332" spans="1:8" ht="47.25">
      <c r="A332" s="41" t="s">
        <v>233</v>
      </c>
      <c r="B332" s="22" t="s">
        <v>85</v>
      </c>
      <c r="C332" s="22" t="s">
        <v>69</v>
      </c>
      <c r="D332" s="22" t="s">
        <v>339</v>
      </c>
      <c r="E332" s="22" t="s">
        <v>234</v>
      </c>
      <c r="F332" s="36">
        <f>585+268+2090-2212.8</f>
        <v>730.1999999999998</v>
      </c>
      <c r="G332" s="61">
        <v>687.2</v>
      </c>
      <c r="H332" s="29">
        <f t="shared" si="9"/>
        <v>94.11120241029857</v>
      </c>
    </row>
    <row r="333" spans="1:8" ht="47.25">
      <c r="A333" s="49" t="s">
        <v>251</v>
      </c>
      <c r="B333" s="22" t="s">
        <v>85</v>
      </c>
      <c r="C333" s="22" t="s">
        <v>69</v>
      </c>
      <c r="D333" s="22" t="s">
        <v>339</v>
      </c>
      <c r="E333" s="22"/>
      <c r="F333" s="36">
        <f>F334</f>
        <v>2212.8</v>
      </c>
      <c r="G333" s="36">
        <f>G334</f>
        <v>2196.9</v>
      </c>
      <c r="H333" s="29">
        <f t="shared" si="9"/>
        <v>99.28145336225596</v>
      </c>
    </row>
    <row r="334" spans="1:8" ht="15.75">
      <c r="A334" s="49" t="s">
        <v>111</v>
      </c>
      <c r="B334" s="22" t="s">
        <v>85</v>
      </c>
      <c r="C334" s="22" t="s">
        <v>69</v>
      </c>
      <c r="D334" s="22" t="s">
        <v>339</v>
      </c>
      <c r="E334" s="22" t="s">
        <v>110</v>
      </c>
      <c r="F334" s="36">
        <f>F335</f>
        <v>2212.8</v>
      </c>
      <c r="G334" s="36">
        <f>G335</f>
        <v>2196.9</v>
      </c>
      <c r="H334" s="29">
        <f t="shared" si="9"/>
        <v>99.28145336225596</v>
      </c>
    </row>
    <row r="335" spans="1:8" ht="31.5">
      <c r="A335" s="49" t="s">
        <v>115</v>
      </c>
      <c r="B335" s="22" t="s">
        <v>85</v>
      </c>
      <c r="C335" s="22" t="s">
        <v>69</v>
      </c>
      <c r="D335" s="22" t="s">
        <v>339</v>
      </c>
      <c r="E335" s="22" t="s">
        <v>116</v>
      </c>
      <c r="F335" s="36">
        <f>2212.8</f>
        <v>2212.8</v>
      </c>
      <c r="G335" s="62">
        <v>2196.9</v>
      </c>
      <c r="H335" s="29">
        <f t="shared" si="9"/>
        <v>99.28145336225596</v>
      </c>
    </row>
    <row r="336" spans="1:8" ht="94.5">
      <c r="A336" s="41" t="s">
        <v>340</v>
      </c>
      <c r="B336" s="22" t="s">
        <v>85</v>
      </c>
      <c r="C336" s="22" t="s">
        <v>69</v>
      </c>
      <c r="D336" s="22" t="s">
        <v>341</v>
      </c>
      <c r="E336" s="22"/>
      <c r="F336" s="36">
        <f>F337</f>
        <v>39.1</v>
      </c>
      <c r="G336" s="36">
        <f>G337</f>
        <v>33.5</v>
      </c>
      <c r="H336" s="29">
        <f t="shared" si="9"/>
        <v>85.6777493606138</v>
      </c>
    </row>
    <row r="337" spans="1:8" ht="47.25">
      <c r="A337" s="49" t="s">
        <v>298</v>
      </c>
      <c r="B337" s="22" t="s">
        <v>85</v>
      </c>
      <c r="C337" s="22" t="s">
        <v>69</v>
      </c>
      <c r="D337" s="22" t="s">
        <v>341</v>
      </c>
      <c r="E337" s="22" t="s">
        <v>191</v>
      </c>
      <c r="F337" s="36">
        <f>F338</f>
        <v>39.1</v>
      </c>
      <c r="G337" s="36">
        <f>G338</f>
        <v>33.5</v>
      </c>
      <c r="H337" s="29">
        <f t="shared" si="9"/>
        <v>85.6777493606138</v>
      </c>
    </row>
    <row r="338" spans="1:8" ht="15.75">
      <c r="A338" s="49" t="s">
        <v>29</v>
      </c>
      <c r="B338" s="22" t="s">
        <v>85</v>
      </c>
      <c r="C338" s="22" t="s">
        <v>69</v>
      </c>
      <c r="D338" s="22" t="s">
        <v>341</v>
      </c>
      <c r="E338" s="22" t="s">
        <v>299</v>
      </c>
      <c r="F338" s="36">
        <f>39.1</f>
        <v>39.1</v>
      </c>
      <c r="G338" s="62">
        <v>33.5</v>
      </c>
      <c r="H338" s="29">
        <f t="shared" si="9"/>
        <v>85.6777493606138</v>
      </c>
    </row>
    <row r="339" spans="1:8" ht="15.75">
      <c r="A339" s="47" t="s">
        <v>30</v>
      </c>
      <c r="B339" s="57" t="s">
        <v>85</v>
      </c>
      <c r="C339" s="57" t="s">
        <v>82</v>
      </c>
      <c r="D339" s="58"/>
      <c r="E339" s="22"/>
      <c r="F339" s="35">
        <f>F340+F376</f>
        <v>614779.6000000001</v>
      </c>
      <c r="G339" s="35">
        <f>G340+G376</f>
        <v>610092.2</v>
      </c>
      <c r="H339" s="30">
        <f t="shared" si="9"/>
        <v>99.23754789521315</v>
      </c>
    </row>
    <row r="340" spans="1:8" ht="15.75">
      <c r="A340" s="49" t="s">
        <v>31</v>
      </c>
      <c r="B340" s="58" t="s">
        <v>85</v>
      </c>
      <c r="C340" s="58" t="s">
        <v>82</v>
      </c>
      <c r="D340" s="58">
        <v>3510000</v>
      </c>
      <c r="E340" s="22"/>
      <c r="F340" s="36">
        <f>F341+F357+F363+F373+F351</f>
        <v>612300.8</v>
      </c>
      <c r="G340" s="36">
        <f>G341+G357+G363+G373+G351</f>
        <v>607745</v>
      </c>
      <c r="H340" s="29">
        <f t="shared" si="9"/>
        <v>99.2559539363659</v>
      </c>
    </row>
    <row r="341" spans="1:8" ht="31.5">
      <c r="A341" s="49" t="s">
        <v>32</v>
      </c>
      <c r="B341" s="22" t="s">
        <v>85</v>
      </c>
      <c r="C341" s="22" t="s">
        <v>82</v>
      </c>
      <c r="D341" s="22">
        <v>3510500</v>
      </c>
      <c r="E341" s="22"/>
      <c r="F341" s="36">
        <f>F349+F342+F344+F346</f>
        <v>26691.899999999998</v>
      </c>
      <c r="G341" s="36">
        <f>G349+G342+G344+G346</f>
        <v>26563.2</v>
      </c>
      <c r="H341" s="29">
        <f t="shared" si="9"/>
        <v>99.51783125217763</v>
      </c>
    </row>
    <row r="342" spans="1:8" ht="31.5">
      <c r="A342" s="46" t="s">
        <v>170</v>
      </c>
      <c r="B342" s="22" t="s">
        <v>85</v>
      </c>
      <c r="C342" s="22" t="s">
        <v>82</v>
      </c>
      <c r="D342" s="22" t="s">
        <v>132</v>
      </c>
      <c r="E342" s="22" t="s">
        <v>171</v>
      </c>
      <c r="F342" s="36">
        <f>F343</f>
        <v>6858.9</v>
      </c>
      <c r="G342" s="36">
        <f>G343</f>
        <v>6858.9</v>
      </c>
      <c r="H342" s="29">
        <f aca="true" t="shared" si="10" ref="H342:H417">G342/F342*100</f>
        <v>100</v>
      </c>
    </row>
    <row r="343" spans="1:8" ht="47.25">
      <c r="A343" s="41" t="s">
        <v>233</v>
      </c>
      <c r="B343" s="22" t="s">
        <v>85</v>
      </c>
      <c r="C343" s="22" t="s">
        <v>82</v>
      </c>
      <c r="D343" s="22" t="s">
        <v>132</v>
      </c>
      <c r="E343" s="22" t="s">
        <v>234</v>
      </c>
      <c r="F343" s="36">
        <v>6858.9</v>
      </c>
      <c r="G343" s="62">
        <v>6858.9</v>
      </c>
      <c r="H343" s="29">
        <f t="shared" si="10"/>
        <v>100</v>
      </c>
    </row>
    <row r="344" spans="1:8" ht="47.25">
      <c r="A344" s="49" t="s">
        <v>298</v>
      </c>
      <c r="B344" s="22" t="s">
        <v>85</v>
      </c>
      <c r="C344" s="22" t="s">
        <v>82</v>
      </c>
      <c r="D344" s="22" t="s">
        <v>132</v>
      </c>
      <c r="E344" s="22" t="s">
        <v>191</v>
      </c>
      <c r="F344" s="36">
        <f>F345</f>
        <v>2570.4</v>
      </c>
      <c r="G344" s="36">
        <f>G345</f>
        <v>2570.4</v>
      </c>
      <c r="H344" s="29">
        <f t="shared" si="10"/>
        <v>100</v>
      </c>
    </row>
    <row r="345" spans="1:8" ht="15.75">
      <c r="A345" s="49" t="s">
        <v>29</v>
      </c>
      <c r="B345" s="22" t="s">
        <v>85</v>
      </c>
      <c r="C345" s="22" t="s">
        <v>82</v>
      </c>
      <c r="D345" s="22" t="s">
        <v>132</v>
      </c>
      <c r="E345" s="22" t="s">
        <v>299</v>
      </c>
      <c r="F345" s="36">
        <v>2570.4</v>
      </c>
      <c r="G345" s="62">
        <v>2570.4</v>
      </c>
      <c r="H345" s="29">
        <f t="shared" si="10"/>
        <v>100</v>
      </c>
    </row>
    <row r="346" spans="1:8" ht="47.25">
      <c r="A346" s="49" t="s">
        <v>251</v>
      </c>
      <c r="B346" s="22" t="s">
        <v>85</v>
      </c>
      <c r="C346" s="22" t="s">
        <v>82</v>
      </c>
      <c r="D346" s="22" t="s">
        <v>132</v>
      </c>
      <c r="E346" s="22" t="s">
        <v>110</v>
      </c>
      <c r="F346" s="36">
        <f>F347</f>
        <v>1287.3</v>
      </c>
      <c r="G346" s="36">
        <f>G347</f>
        <v>1287.3</v>
      </c>
      <c r="H346" s="29">
        <f t="shared" si="10"/>
        <v>100</v>
      </c>
    </row>
    <row r="347" spans="1:8" ht="15.75">
      <c r="A347" s="49" t="s">
        <v>111</v>
      </c>
      <c r="B347" s="22" t="s">
        <v>85</v>
      </c>
      <c r="C347" s="22" t="s">
        <v>82</v>
      </c>
      <c r="D347" s="22" t="s">
        <v>132</v>
      </c>
      <c r="E347" s="22" t="s">
        <v>112</v>
      </c>
      <c r="F347" s="36">
        <f>F348</f>
        <v>1287.3</v>
      </c>
      <c r="G347" s="36">
        <f>G348</f>
        <v>1287.3</v>
      </c>
      <c r="H347" s="29">
        <f t="shared" si="10"/>
        <v>100</v>
      </c>
    </row>
    <row r="348" spans="1:8" ht="31.5">
      <c r="A348" s="46" t="s">
        <v>115</v>
      </c>
      <c r="B348" s="22" t="s">
        <v>85</v>
      </c>
      <c r="C348" s="22" t="s">
        <v>82</v>
      </c>
      <c r="D348" s="22" t="s">
        <v>132</v>
      </c>
      <c r="E348" s="22" t="s">
        <v>116</v>
      </c>
      <c r="F348" s="36">
        <f>1287.3</f>
        <v>1287.3</v>
      </c>
      <c r="G348" s="62">
        <v>1287.3</v>
      </c>
      <c r="H348" s="29">
        <f t="shared" si="10"/>
        <v>100</v>
      </c>
    </row>
    <row r="349" spans="1:8" ht="15.75">
      <c r="A349" s="49" t="s">
        <v>281</v>
      </c>
      <c r="B349" s="22" t="s">
        <v>85</v>
      </c>
      <c r="C349" s="22" t="s">
        <v>82</v>
      </c>
      <c r="D349" s="22" t="s">
        <v>132</v>
      </c>
      <c r="E349" s="22" t="s">
        <v>248</v>
      </c>
      <c r="F349" s="36">
        <f>F350</f>
        <v>15975.3</v>
      </c>
      <c r="G349" s="36">
        <f>G350</f>
        <v>15846.6</v>
      </c>
      <c r="H349" s="29">
        <f t="shared" si="10"/>
        <v>99.19438132617229</v>
      </c>
    </row>
    <row r="350" spans="1:8" ht="63">
      <c r="A350" s="49" t="s">
        <v>285</v>
      </c>
      <c r="B350" s="22" t="s">
        <v>85</v>
      </c>
      <c r="C350" s="22" t="s">
        <v>82</v>
      </c>
      <c r="D350" s="22" t="s">
        <v>132</v>
      </c>
      <c r="E350" s="22" t="s">
        <v>184</v>
      </c>
      <c r="F350" s="36">
        <v>15975.3</v>
      </c>
      <c r="G350" s="62">
        <v>15846.6</v>
      </c>
      <c r="H350" s="29">
        <f t="shared" si="10"/>
        <v>99.19438132617229</v>
      </c>
    </row>
    <row r="351" spans="1:8" ht="31.5">
      <c r="A351" s="49" t="s">
        <v>342</v>
      </c>
      <c r="B351" s="22" t="s">
        <v>85</v>
      </c>
      <c r="C351" s="22" t="s">
        <v>82</v>
      </c>
      <c r="D351" s="22" t="s">
        <v>343</v>
      </c>
      <c r="E351" s="22"/>
      <c r="F351" s="36">
        <f>F352+F354</f>
        <v>80582.79999999999</v>
      </c>
      <c r="G351" s="36">
        <f>G352+G354</f>
        <v>80343.59999999999</v>
      </c>
      <c r="H351" s="29">
        <f t="shared" si="10"/>
        <v>99.70316246146821</v>
      </c>
    </row>
    <row r="352" spans="1:8" ht="47.25">
      <c r="A352" s="49" t="s">
        <v>298</v>
      </c>
      <c r="B352" s="22" t="s">
        <v>85</v>
      </c>
      <c r="C352" s="22" t="s">
        <v>82</v>
      </c>
      <c r="D352" s="22" t="s">
        <v>343</v>
      </c>
      <c r="E352" s="22" t="s">
        <v>191</v>
      </c>
      <c r="F352" s="36">
        <f>F353</f>
        <v>78654.4</v>
      </c>
      <c r="G352" s="36">
        <f>G353</f>
        <v>78415.2</v>
      </c>
      <c r="H352" s="29">
        <f t="shared" si="10"/>
        <v>99.69588478203381</v>
      </c>
    </row>
    <row r="353" spans="1:8" ht="15.75">
      <c r="A353" s="49" t="s">
        <v>29</v>
      </c>
      <c r="B353" s="22" t="s">
        <v>85</v>
      </c>
      <c r="C353" s="22" t="s">
        <v>82</v>
      </c>
      <c r="D353" s="22" t="s">
        <v>343</v>
      </c>
      <c r="E353" s="22" t="s">
        <v>299</v>
      </c>
      <c r="F353" s="36">
        <v>78654.4</v>
      </c>
      <c r="G353" s="62">
        <v>78415.2</v>
      </c>
      <c r="H353" s="29">
        <f t="shared" si="10"/>
        <v>99.69588478203381</v>
      </c>
    </row>
    <row r="354" spans="1:8" ht="47.25">
      <c r="A354" s="49" t="s">
        <v>251</v>
      </c>
      <c r="B354" s="22" t="s">
        <v>85</v>
      </c>
      <c r="C354" s="22" t="s">
        <v>82</v>
      </c>
      <c r="D354" s="22" t="s">
        <v>343</v>
      </c>
      <c r="E354" s="22" t="s">
        <v>110</v>
      </c>
      <c r="F354" s="36">
        <f>F355</f>
        <v>1928.4</v>
      </c>
      <c r="G354" s="36">
        <f>G355</f>
        <v>1928.4</v>
      </c>
      <c r="H354" s="29">
        <f t="shared" si="10"/>
        <v>100</v>
      </c>
    </row>
    <row r="355" spans="1:8" ht="15.75">
      <c r="A355" s="49" t="s">
        <v>111</v>
      </c>
      <c r="B355" s="22" t="s">
        <v>85</v>
      </c>
      <c r="C355" s="22" t="s">
        <v>82</v>
      </c>
      <c r="D355" s="22" t="s">
        <v>343</v>
      </c>
      <c r="E355" s="22" t="s">
        <v>112</v>
      </c>
      <c r="F355" s="36">
        <f>F356</f>
        <v>1928.4</v>
      </c>
      <c r="G355" s="36">
        <f>G356</f>
        <v>1928.4</v>
      </c>
      <c r="H355" s="29">
        <f t="shared" si="10"/>
        <v>100</v>
      </c>
    </row>
    <row r="356" spans="1:8" ht="31.5">
      <c r="A356" s="46" t="s">
        <v>115</v>
      </c>
      <c r="B356" s="22" t="s">
        <v>85</v>
      </c>
      <c r="C356" s="22" t="s">
        <v>82</v>
      </c>
      <c r="D356" s="22" t="s">
        <v>343</v>
      </c>
      <c r="E356" s="22" t="s">
        <v>116</v>
      </c>
      <c r="F356" s="36">
        <f>1928.4</f>
        <v>1928.4</v>
      </c>
      <c r="G356" s="62">
        <v>1928.4</v>
      </c>
      <c r="H356" s="29">
        <f t="shared" si="10"/>
        <v>100</v>
      </c>
    </row>
    <row r="357" spans="1:8" ht="47.25">
      <c r="A357" s="49" t="s">
        <v>344</v>
      </c>
      <c r="B357" s="22" t="s">
        <v>85</v>
      </c>
      <c r="C357" s="22" t="s">
        <v>82</v>
      </c>
      <c r="D357" s="22" t="s">
        <v>345</v>
      </c>
      <c r="E357" s="22"/>
      <c r="F357" s="36">
        <f>F358+F360</f>
        <v>194284.9</v>
      </c>
      <c r="G357" s="36">
        <f>G358+G360</f>
        <v>190919.9</v>
      </c>
      <c r="H357" s="29">
        <f t="shared" si="10"/>
        <v>98.2680074467959</v>
      </c>
    </row>
    <row r="358" spans="1:8" ht="31.5">
      <c r="A358" s="46" t="s">
        <v>170</v>
      </c>
      <c r="B358" s="22" t="s">
        <v>85</v>
      </c>
      <c r="C358" s="22" t="s">
        <v>82</v>
      </c>
      <c r="D358" s="22" t="s">
        <v>345</v>
      </c>
      <c r="E358" s="22" t="s">
        <v>171</v>
      </c>
      <c r="F358" s="36">
        <f>F359</f>
        <v>193043.3</v>
      </c>
      <c r="G358" s="36">
        <f>G359</f>
        <v>189678.3</v>
      </c>
      <c r="H358" s="29">
        <f t="shared" si="10"/>
        <v>98.25686775972022</v>
      </c>
    </row>
    <row r="359" spans="1:8" ht="47.25">
      <c r="A359" s="41" t="s">
        <v>233</v>
      </c>
      <c r="B359" s="22" t="s">
        <v>85</v>
      </c>
      <c r="C359" s="22" t="s">
        <v>82</v>
      </c>
      <c r="D359" s="22" t="s">
        <v>345</v>
      </c>
      <c r="E359" s="22" t="s">
        <v>234</v>
      </c>
      <c r="F359" s="36">
        <f>188540.4+4502.9</f>
        <v>193043.3</v>
      </c>
      <c r="G359" s="61">
        <f>4459.4+185218.9</f>
        <v>189678.3</v>
      </c>
      <c r="H359" s="29">
        <f t="shared" si="10"/>
        <v>98.25686775972022</v>
      </c>
    </row>
    <row r="360" spans="1:8" ht="47.25">
      <c r="A360" s="49" t="s">
        <v>251</v>
      </c>
      <c r="B360" s="22" t="s">
        <v>85</v>
      </c>
      <c r="C360" s="22" t="s">
        <v>82</v>
      </c>
      <c r="D360" s="22" t="s">
        <v>345</v>
      </c>
      <c r="E360" s="22" t="s">
        <v>110</v>
      </c>
      <c r="F360" s="36">
        <f>F361</f>
        <v>1241.6</v>
      </c>
      <c r="G360" s="36">
        <f>G361</f>
        <v>1241.6</v>
      </c>
      <c r="H360" s="29">
        <f t="shared" si="10"/>
        <v>100</v>
      </c>
    </row>
    <row r="361" spans="1:8" ht="15.75">
      <c r="A361" s="49" t="s">
        <v>111</v>
      </c>
      <c r="B361" s="22" t="s">
        <v>85</v>
      </c>
      <c r="C361" s="22" t="s">
        <v>82</v>
      </c>
      <c r="D361" s="22" t="s">
        <v>345</v>
      </c>
      <c r="E361" s="22" t="s">
        <v>112</v>
      </c>
      <c r="F361" s="36">
        <f>F362</f>
        <v>1241.6</v>
      </c>
      <c r="G361" s="36">
        <f>G362</f>
        <v>1241.6</v>
      </c>
      <c r="H361" s="29">
        <f t="shared" si="10"/>
        <v>100</v>
      </c>
    </row>
    <row r="362" spans="1:8" ht="31.5">
      <c r="A362" s="46" t="s">
        <v>115</v>
      </c>
      <c r="B362" s="22" t="s">
        <v>85</v>
      </c>
      <c r="C362" s="22" t="s">
        <v>82</v>
      </c>
      <c r="D362" s="22" t="s">
        <v>345</v>
      </c>
      <c r="E362" s="22" t="s">
        <v>116</v>
      </c>
      <c r="F362" s="36">
        <v>1241.6</v>
      </c>
      <c r="G362" s="62">
        <v>1241.6</v>
      </c>
      <c r="H362" s="29">
        <f t="shared" si="10"/>
        <v>100</v>
      </c>
    </row>
    <row r="363" spans="1:8" ht="47.25">
      <c r="A363" s="49" t="s">
        <v>304</v>
      </c>
      <c r="B363" s="22" t="s">
        <v>85</v>
      </c>
      <c r="C363" s="22" t="s">
        <v>82</v>
      </c>
      <c r="D363" s="22" t="s">
        <v>346</v>
      </c>
      <c r="E363" s="22"/>
      <c r="F363" s="36">
        <f>F364+F366+F371+F368</f>
        <v>303044.2</v>
      </c>
      <c r="G363" s="36">
        <f>G364+G366+G371+G368</f>
        <v>302221.3</v>
      </c>
      <c r="H363" s="29">
        <f t="shared" si="10"/>
        <v>99.72845545303292</v>
      </c>
    </row>
    <row r="364" spans="1:8" ht="31.5">
      <c r="A364" s="46" t="s">
        <v>170</v>
      </c>
      <c r="B364" s="22" t="s">
        <v>85</v>
      </c>
      <c r="C364" s="22" t="s">
        <v>82</v>
      </c>
      <c r="D364" s="22" t="s">
        <v>346</v>
      </c>
      <c r="E364" s="22" t="s">
        <v>171</v>
      </c>
      <c r="F364" s="36">
        <f>F365</f>
        <v>82887.9</v>
      </c>
      <c r="G364" s="36">
        <f>G365</f>
        <v>82298.1</v>
      </c>
      <c r="H364" s="29">
        <f t="shared" si="10"/>
        <v>99.28843655105271</v>
      </c>
    </row>
    <row r="365" spans="1:8" ht="47.25">
      <c r="A365" s="41" t="s">
        <v>233</v>
      </c>
      <c r="B365" s="22" t="s">
        <v>85</v>
      </c>
      <c r="C365" s="22" t="s">
        <v>82</v>
      </c>
      <c r="D365" s="22" t="s">
        <v>346</v>
      </c>
      <c r="E365" s="22" t="s">
        <v>234</v>
      </c>
      <c r="F365" s="36">
        <f>69627.2+13260.7</f>
        <v>82887.9</v>
      </c>
      <c r="G365" s="61">
        <f>69048.1+13250</f>
        <v>82298.1</v>
      </c>
      <c r="H365" s="29">
        <f t="shared" si="10"/>
        <v>99.28843655105271</v>
      </c>
    </row>
    <row r="366" spans="1:8" ht="47.25">
      <c r="A366" s="49" t="s">
        <v>298</v>
      </c>
      <c r="B366" s="22" t="s">
        <v>85</v>
      </c>
      <c r="C366" s="22" t="s">
        <v>82</v>
      </c>
      <c r="D366" s="22" t="s">
        <v>346</v>
      </c>
      <c r="E366" s="22" t="s">
        <v>191</v>
      </c>
      <c r="F366" s="36">
        <f>F367</f>
        <v>129022</v>
      </c>
      <c r="G366" s="36">
        <f>G367</f>
        <v>128892.8</v>
      </c>
      <c r="H366" s="29">
        <f t="shared" si="10"/>
        <v>99.8998620390321</v>
      </c>
    </row>
    <row r="367" spans="1:8" ht="15.75">
      <c r="A367" s="49" t="s">
        <v>29</v>
      </c>
      <c r="B367" s="22" t="s">
        <v>85</v>
      </c>
      <c r="C367" s="22" t="s">
        <v>82</v>
      </c>
      <c r="D367" s="22" t="s">
        <v>346</v>
      </c>
      <c r="E367" s="22" t="s">
        <v>299</v>
      </c>
      <c r="F367" s="36">
        <v>129022</v>
      </c>
      <c r="G367" s="62">
        <v>128892.8</v>
      </c>
      <c r="H367" s="29">
        <f t="shared" si="10"/>
        <v>99.8998620390321</v>
      </c>
    </row>
    <row r="368" spans="1:8" ht="47.25">
      <c r="A368" s="49" t="s">
        <v>251</v>
      </c>
      <c r="B368" s="22" t="s">
        <v>85</v>
      </c>
      <c r="C368" s="22" t="s">
        <v>82</v>
      </c>
      <c r="D368" s="22" t="s">
        <v>346</v>
      </c>
      <c r="E368" s="22" t="s">
        <v>110</v>
      </c>
      <c r="F368" s="36">
        <f>F369</f>
        <v>29478.5</v>
      </c>
      <c r="G368" s="36">
        <f>G369</f>
        <v>29374.6</v>
      </c>
      <c r="H368" s="29">
        <f t="shared" si="10"/>
        <v>99.6475397323473</v>
      </c>
    </row>
    <row r="369" spans="1:8" ht="15.75">
      <c r="A369" s="49" t="s">
        <v>111</v>
      </c>
      <c r="B369" s="22" t="s">
        <v>85</v>
      </c>
      <c r="C369" s="22" t="s">
        <v>82</v>
      </c>
      <c r="D369" s="22" t="s">
        <v>346</v>
      </c>
      <c r="E369" s="22" t="s">
        <v>112</v>
      </c>
      <c r="F369" s="36">
        <f>F370</f>
        <v>29478.5</v>
      </c>
      <c r="G369" s="36">
        <f>G370</f>
        <v>29374.6</v>
      </c>
      <c r="H369" s="29">
        <f t="shared" si="10"/>
        <v>99.6475397323473</v>
      </c>
    </row>
    <row r="370" spans="1:8" ht="31.5">
      <c r="A370" s="46" t="s">
        <v>115</v>
      </c>
      <c r="B370" s="22" t="s">
        <v>85</v>
      </c>
      <c r="C370" s="22" t="s">
        <v>82</v>
      </c>
      <c r="D370" s="22" t="s">
        <v>346</v>
      </c>
      <c r="E370" s="22" t="s">
        <v>116</v>
      </c>
      <c r="F370" s="36">
        <v>29478.5</v>
      </c>
      <c r="G370" s="36">
        <v>29374.6</v>
      </c>
      <c r="H370" s="29">
        <f t="shared" si="10"/>
        <v>99.6475397323473</v>
      </c>
    </row>
    <row r="371" spans="1:8" ht="15.75">
      <c r="A371" s="49" t="s">
        <v>281</v>
      </c>
      <c r="B371" s="22" t="s">
        <v>85</v>
      </c>
      <c r="C371" s="22" t="s">
        <v>82</v>
      </c>
      <c r="D371" s="22" t="s">
        <v>346</v>
      </c>
      <c r="E371" s="22" t="s">
        <v>248</v>
      </c>
      <c r="F371" s="36">
        <f>F372</f>
        <v>61655.8</v>
      </c>
      <c r="G371" s="36">
        <f>G372</f>
        <v>61655.8</v>
      </c>
      <c r="H371" s="29">
        <f t="shared" si="10"/>
        <v>100</v>
      </c>
    </row>
    <row r="372" spans="1:8" ht="63">
      <c r="A372" s="49" t="s">
        <v>285</v>
      </c>
      <c r="B372" s="22" t="s">
        <v>85</v>
      </c>
      <c r="C372" s="22" t="s">
        <v>82</v>
      </c>
      <c r="D372" s="22" t="s">
        <v>346</v>
      </c>
      <c r="E372" s="22" t="s">
        <v>184</v>
      </c>
      <c r="F372" s="36">
        <v>61655.8</v>
      </c>
      <c r="G372" s="62">
        <v>61655.8</v>
      </c>
      <c r="H372" s="29">
        <f t="shared" si="10"/>
        <v>100</v>
      </c>
    </row>
    <row r="373" spans="1:8" ht="63">
      <c r="A373" s="49" t="s">
        <v>331</v>
      </c>
      <c r="B373" s="22" t="s">
        <v>85</v>
      </c>
      <c r="C373" s="22" t="s">
        <v>82</v>
      </c>
      <c r="D373" s="22" t="s">
        <v>332</v>
      </c>
      <c r="E373" s="22"/>
      <c r="F373" s="36">
        <f>F374</f>
        <v>7697</v>
      </c>
      <c r="G373" s="36">
        <f>G374</f>
        <v>7697</v>
      </c>
      <c r="H373" s="29">
        <f t="shared" si="10"/>
        <v>100</v>
      </c>
    </row>
    <row r="374" spans="1:8" ht="31.5">
      <c r="A374" s="46" t="s">
        <v>170</v>
      </c>
      <c r="B374" s="22" t="s">
        <v>85</v>
      </c>
      <c r="C374" s="22" t="s">
        <v>82</v>
      </c>
      <c r="D374" s="22" t="s">
        <v>332</v>
      </c>
      <c r="E374" s="22" t="s">
        <v>171</v>
      </c>
      <c r="F374" s="36">
        <f>F375</f>
        <v>7697</v>
      </c>
      <c r="G374" s="36">
        <f>G375</f>
        <v>7697</v>
      </c>
      <c r="H374" s="29">
        <f t="shared" si="10"/>
        <v>100</v>
      </c>
    </row>
    <row r="375" spans="1:8" ht="47.25">
      <c r="A375" s="41" t="s">
        <v>233</v>
      </c>
      <c r="B375" s="22" t="s">
        <v>85</v>
      </c>
      <c r="C375" s="22" t="s">
        <v>82</v>
      </c>
      <c r="D375" s="22" t="s">
        <v>332</v>
      </c>
      <c r="E375" s="22" t="s">
        <v>234</v>
      </c>
      <c r="F375" s="36">
        <f>6200+347+450+700</f>
        <v>7697</v>
      </c>
      <c r="G375" s="62">
        <v>7697</v>
      </c>
      <c r="H375" s="29">
        <f t="shared" si="10"/>
        <v>100</v>
      </c>
    </row>
    <row r="376" spans="1:8" ht="15.75">
      <c r="A376" s="49" t="s">
        <v>260</v>
      </c>
      <c r="B376" s="22" t="s">
        <v>85</v>
      </c>
      <c r="C376" s="22" t="s">
        <v>82</v>
      </c>
      <c r="D376" s="22" t="s">
        <v>128</v>
      </c>
      <c r="E376" s="22"/>
      <c r="F376" s="36">
        <f>F377</f>
        <v>2478.8</v>
      </c>
      <c r="G376" s="36">
        <f>G377</f>
        <v>2347.2000000000003</v>
      </c>
      <c r="H376" s="29">
        <f t="shared" si="10"/>
        <v>94.69097950621268</v>
      </c>
    </row>
    <row r="377" spans="1:8" ht="63">
      <c r="A377" s="49" t="s">
        <v>347</v>
      </c>
      <c r="B377" s="22" t="s">
        <v>85</v>
      </c>
      <c r="C377" s="22" t="s">
        <v>82</v>
      </c>
      <c r="D377" s="22" t="s">
        <v>316</v>
      </c>
      <c r="E377" s="22"/>
      <c r="F377" s="36">
        <f>F378</f>
        <v>2478.8</v>
      </c>
      <c r="G377" s="36">
        <f>G378</f>
        <v>2347.2000000000003</v>
      </c>
      <c r="H377" s="29">
        <f t="shared" si="10"/>
        <v>94.69097950621268</v>
      </c>
    </row>
    <row r="378" spans="1:8" ht="63">
      <c r="A378" s="49" t="s">
        <v>348</v>
      </c>
      <c r="B378" s="22" t="s">
        <v>85</v>
      </c>
      <c r="C378" s="22" t="s">
        <v>82</v>
      </c>
      <c r="D378" s="22" t="s">
        <v>349</v>
      </c>
      <c r="E378" s="22"/>
      <c r="F378" s="36">
        <f>F379+F383</f>
        <v>2478.8</v>
      </c>
      <c r="G378" s="36">
        <f>G379+G383</f>
        <v>2347.2000000000003</v>
      </c>
      <c r="H378" s="29">
        <f t="shared" si="10"/>
        <v>94.69097950621268</v>
      </c>
    </row>
    <row r="379" spans="1:8" ht="47.25">
      <c r="A379" s="49" t="s">
        <v>298</v>
      </c>
      <c r="B379" s="22" t="s">
        <v>85</v>
      </c>
      <c r="C379" s="22" t="s">
        <v>82</v>
      </c>
      <c r="D379" s="22" t="s">
        <v>349</v>
      </c>
      <c r="E379" s="22" t="s">
        <v>191</v>
      </c>
      <c r="F379" s="36">
        <f>F380</f>
        <v>2370.9</v>
      </c>
      <c r="G379" s="36">
        <f>G380</f>
        <v>2239.3</v>
      </c>
      <c r="H379" s="29">
        <f t="shared" si="10"/>
        <v>94.44936521995866</v>
      </c>
    </row>
    <row r="380" spans="1:8" ht="15.75">
      <c r="A380" s="49" t="s">
        <v>29</v>
      </c>
      <c r="B380" s="22" t="s">
        <v>85</v>
      </c>
      <c r="C380" s="22" t="s">
        <v>82</v>
      </c>
      <c r="D380" s="22" t="s">
        <v>349</v>
      </c>
      <c r="E380" s="22" t="s">
        <v>299</v>
      </c>
      <c r="F380" s="36">
        <v>2370.9</v>
      </c>
      <c r="G380" s="61">
        <v>2239.3</v>
      </c>
      <c r="H380" s="29">
        <f t="shared" si="10"/>
        <v>94.44936521995866</v>
      </c>
    </row>
    <row r="381" spans="1:8" ht="47.25">
      <c r="A381" s="49" t="s">
        <v>251</v>
      </c>
      <c r="B381" s="22" t="s">
        <v>85</v>
      </c>
      <c r="C381" s="22" t="s">
        <v>82</v>
      </c>
      <c r="D381" s="22" t="s">
        <v>349</v>
      </c>
      <c r="E381" s="22" t="s">
        <v>110</v>
      </c>
      <c r="F381" s="36">
        <f>F382</f>
        <v>107.9</v>
      </c>
      <c r="G381" s="36">
        <f>G382</f>
        <v>107.9</v>
      </c>
      <c r="H381" s="29">
        <f t="shared" si="10"/>
        <v>100</v>
      </c>
    </row>
    <row r="382" spans="1:8" ht="15.75">
      <c r="A382" s="49" t="s">
        <v>111</v>
      </c>
      <c r="B382" s="22" t="s">
        <v>85</v>
      </c>
      <c r="C382" s="22" t="s">
        <v>82</v>
      </c>
      <c r="D382" s="22" t="s">
        <v>349</v>
      </c>
      <c r="E382" s="22" t="s">
        <v>112</v>
      </c>
      <c r="F382" s="36">
        <f>F383</f>
        <v>107.9</v>
      </c>
      <c r="G382" s="36">
        <f>G383</f>
        <v>107.9</v>
      </c>
      <c r="H382" s="29">
        <f t="shared" si="10"/>
        <v>100</v>
      </c>
    </row>
    <row r="383" spans="1:8" ht="31.5">
      <c r="A383" s="46" t="s">
        <v>115</v>
      </c>
      <c r="B383" s="22" t="s">
        <v>85</v>
      </c>
      <c r="C383" s="22" t="s">
        <v>82</v>
      </c>
      <c r="D383" s="22" t="s">
        <v>349</v>
      </c>
      <c r="E383" s="22" t="s">
        <v>116</v>
      </c>
      <c r="F383" s="36">
        <f>107.9</f>
        <v>107.9</v>
      </c>
      <c r="G383" s="62">
        <v>107.9</v>
      </c>
      <c r="H383" s="29">
        <f t="shared" si="10"/>
        <v>100</v>
      </c>
    </row>
    <row r="384" spans="1:8" ht="15.75">
      <c r="A384" s="47" t="s">
        <v>107</v>
      </c>
      <c r="B384" s="24" t="s">
        <v>85</v>
      </c>
      <c r="C384" s="24" t="s">
        <v>71</v>
      </c>
      <c r="D384" s="24"/>
      <c r="E384" s="24"/>
      <c r="F384" s="35">
        <f>F385</f>
        <v>128665.30000000002</v>
      </c>
      <c r="G384" s="35">
        <f>G385</f>
        <v>126812.5</v>
      </c>
      <c r="H384" s="30">
        <f t="shared" si="10"/>
        <v>98.55998470450074</v>
      </c>
    </row>
    <row r="385" spans="1:8" ht="15.75">
      <c r="A385" s="49" t="s">
        <v>107</v>
      </c>
      <c r="B385" s="22" t="s">
        <v>85</v>
      </c>
      <c r="C385" s="22" t="s">
        <v>71</v>
      </c>
      <c r="D385" s="22" t="s">
        <v>350</v>
      </c>
      <c r="E385" s="22"/>
      <c r="F385" s="36">
        <f>F386+F394+F397+F400+F405+F413</f>
        <v>128665.30000000002</v>
      </c>
      <c r="G385" s="36">
        <f>G386+G394+G397+G400+G405+G413</f>
        <v>126812.5</v>
      </c>
      <c r="H385" s="29">
        <f t="shared" si="10"/>
        <v>98.55998470450074</v>
      </c>
    </row>
    <row r="386" spans="1:8" ht="15.75">
      <c r="A386" s="49" t="s">
        <v>33</v>
      </c>
      <c r="B386" s="22" t="s">
        <v>85</v>
      </c>
      <c r="C386" s="22" t="s">
        <v>71</v>
      </c>
      <c r="D386" s="22">
        <v>6000100</v>
      </c>
      <c r="E386" s="22"/>
      <c r="F386" s="36">
        <f>F387+F392+F389</f>
        <v>25214.8</v>
      </c>
      <c r="G386" s="36">
        <f>G387+G392+G389</f>
        <v>24513</v>
      </c>
      <c r="H386" s="29">
        <f t="shared" si="10"/>
        <v>97.21671399336897</v>
      </c>
    </row>
    <row r="387" spans="1:8" ht="31.5">
      <c r="A387" s="46" t="s">
        <v>232</v>
      </c>
      <c r="B387" s="22" t="s">
        <v>85</v>
      </c>
      <c r="C387" s="22" t="s">
        <v>71</v>
      </c>
      <c r="D387" s="22">
        <v>6000100</v>
      </c>
      <c r="E387" s="22" t="s">
        <v>171</v>
      </c>
      <c r="F387" s="36">
        <f>F388</f>
        <v>18306.8</v>
      </c>
      <c r="G387" s="36">
        <f>G388</f>
        <v>17613</v>
      </c>
      <c r="H387" s="29">
        <f t="shared" si="10"/>
        <v>96.21015141914481</v>
      </c>
    </row>
    <row r="388" spans="1:8" ht="47.25">
      <c r="A388" s="41" t="s">
        <v>233</v>
      </c>
      <c r="B388" s="22" t="s">
        <v>85</v>
      </c>
      <c r="C388" s="22" t="s">
        <v>71</v>
      </c>
      <c r="D388" s="22" t="s">
        <v>351</v>
      </c>
      <c r="E388" s="22" t="s">
        <v>234</v>
      </c>
      <c r="F388" s="36">
        <v>18306.8</v>
      </c>
      <c r="G388" s="62">
        <v>17613</v>
      </c>
      <c r="H388" s="29">
        <f t="shared" si="10"/>
        <v>96.21015141914481</v>
      </c>
    </row>
    <row r="389" spans="1:8" ht="47.25">
      <c r="A389" s="49" t="s">
        <v>251</v>
      </c>
      <c r="B389" s="22" t="s">
        <v>85</v>
      </c>
      <c r="C389" s="22" t="s">
        <v>71</v>
      </c>
      <c r="D389" s="22" t="s">
        <v>351</v>
      </c>
      <c r="E389" s="22" t="s">
        <v>110</v>
      </c>
      <c r="F389" s="36">
        <f>F390</f>
        <v>408</v>
      </c>
      <c r="G389" s="36">
        <f>G390</f>
        <v>408</v>
      </c>
      <c r="H389" s="29">
        <f t="shared" si="10"/>
        <v>100</v>
      </c>
    </row>
    <row r="390" spans="1:8" ht="15.75">
      <c r="A390" s="49" t="s">
        <v>111</v>
      </c>
      <c r="B390" s="22" t="s">
        <v>85</v>
      </c>
      <c r="C390" s="22" t="s">
        <v>71</v>
      </c>
      <c r="D390" s="22" t="s">
        <v>351</v>
      </c>
      <c r="E390" s="22" t="s">
        <v>112</v>
      </c>
      <c r="F390" s="36">
        <f>F391</f>
        <v>408</v>
      </c>
      <c r="G390" s="36">
        <f>G391</f>
        <v>408</v>
      </c>
      <c r="H390" s="29">
        <f t="shared" si="10"/>
        <v>100</v>
      </c>
    </row>
    <row r="391" spans="1:8" ht="31.5">
      <c r="A391" s="46" t="s">
        <v>115</v>
      </c>
      <c r="B391" s="22" t="s">
        <v>85</v>
      </c>
      <c r="C391" s="22" t="s">
        <v>71</v>
      </c>
      <c r="D391" s="22" t="s">
        <v>351</v>
      </c>
      <c r="E391" s="22" t="s">
        <v>116</v>
      </c>
      <c r="F391" s="36">
        <v>408</v>
      </c>
      <c r="G391" s="62">
        <v>408</v>
      </c>
      <c r="H391" s="29">
        <f t="shared" si="10"/>
        <v>100</v>
      </c>
    </row>
    <row r="392" spans="1:8" ht="15.75">
      <c r="A392" s="49" t="s">
        <v>281</v>
      </c>
      <c r="B392" s="22" t="s">
        <v>85</v>
      </c>
      <c r="C392" s="22" t="s">
        <v>71</v>
      </c>
      <c r="D392" s="22">
        <v>6000100</v>
      </c>
      <c r="E392" s="22" t="s">
        <v>248</v>
      </c>
      <c r="F392" s="36">
        <f>F393</f>
        <v>6500</v>
      </c>
      <c r="G392" s="36">
        <f>G393</f>
        <v>6492</v>
      </c>
      <c r="H392" s="29">
        <f t="shared" si="10"/>
        <v>99.87692307692308</v>
      </c>
    </row>
    <row r="393" spans="1:8" ht="63">
      <c r="A393" s="49" t="s">
        <v>285</v>
      </c>
      <c r="B393" s="22" t="s">
        <v>85</v>
      </c>
      <c r="C393" s="22" t="s">
        <v>71</v>
      </c>
      <c r="D393" s="22" t="s">
        <v>351</v>
      </c>
      <c r="E393" s="22" t="s">
        <v>184</v>
      </c>
      <c r="F393" s="36">
        <f>5500+1000</f>
        <v>6500</v>
      </c>
      <c r="G393" s="62">
        <v>6492</v>
      </c>
      <c r="H393" s="29">
        <f t="shared" si="10"/>
        <v>99.87692307692308</v>
      </c>
    </row>
    <row r="394" spans="1:8" ht="63">
      <c r="A394" s="49" t="s">
        <v>93</v>
      </c>
      <c r="B394" s="22" t="s">
        <v>85</v>
      </c>
      <c r="C394" s="22" t="s">
        <v>71</v>
      </c>
      <c r="D394" s="22" t="s">
        <v>94</v>
      </c>
      <c r="E394" s="22"/>
      <c r="F394" s="36">
        <f>F395</f>
        <v>1507.4</v>
      </c>
      <c r="G394" s="36">
        <f>G395</f>
        <v>1473.7</v>
      </c>
      <c r="H394" s="29">
        <f t="shared" si="10"/>
        <v>97.7643624784397</v>
      </c>
    </row>
    <row r="395" spans="1:8" ht="31.5">
      <c r="A395" s="46" t="s">
        <v>232</v>
      </c>
      <c r="B395" s="22" t="s">
        <v>85</v>
      </c>
      <c r="C395" s="22" t="s">
        <v>71</v>
      </c>
      <c r="D395" s="22" t="s">
        <v>94</v>
      </c>
      <c r="E395" s="22" t="s">
        <v>171</v>
      </c>
      <c r="F395" s="36">
        <f>F396</f>
        <v>1507.4</v>
      </c>
      <c r="G395" s="36">
        <f>G396</f>
        <v>1473.7</v>
      </c>
      <c r="H395" s="29">
        <f t="shared" si="10"/>
        <v>97.7643624784397</v>
      </c>
    </row>
    <row r="396" spans="1:8" ht="47.25">
      <c r="A396" s="41" t="s">
        <v>233</v>
      </c>
      <c r="B396" s="22" t="s">
        <v>85</v>
      </c>
      <c r="C396" s="22" t="s">
        <v>71</v>
      </c>
      <c r="D396" s="22" t="s">
        <v>94</v>
      </c>
      <c r="E396" s="22" t="s">
        <v>234</v>
      </c>
      <c r="F396" s="36">
        <v>1507.4</v>
      </c>
      <c r="G396" s="61">
        <v>1473.7</v>
      </c>
      <c r="H396" s="29">
        <f t="shared" si="10"/>
        <v>97.7643624784397</v>
      </c>
    </row>
    <row r="397" spans="1:8" ht="15.75">
      <c r="A397" s="49" t="s">
        <v>196</v>
      </c>
      <c r="B397" s="22" t="s">
        <v>85</v>
      </c>
      <c r="C397" s="22" t="s">
        <v>71</v>
      </c>
      <c r="D397" s="22">
        <v>6000300</v>
      </c>
      <c r="E397" s="22"/>
      <c r="F397" s="36">
        <f>F398</f>
        <v>17111.7</v>
      </c>
      <c r="G397" s="36">
        <f>G398</f>
        <v>17104.9</v>
      </c>
      <c r="H397" s="29">
        <f t="shared" si="10"/>
        <v>99.96026110789694</v>
      </c>
    </row>
    <row r="398" spans="1:8" ht="31.5">
      <c r="A398" s="46" t="s">
        <v>232</v>
      </c>
      <c r="B398" s="22" t="s">
        <v>85</v>
      </c>
      <c r="C398" s="22" t="s">
        <v>71</v>
      </c>
      <c r="D398" s="22">
        <v>6000300</v>
      </c>
      <c r="E398" s="22" t="s">
        <v>171</v>
      </c>
      <c r="F398" s="36">
        <f>F399</f>
        <v>17111.7</v>
      </c>
      <c r="G398" s="36">
        <f>G399</f>
        <v>17104.9</v>
      </c>
      <c r="H398" s="29">
        <f t="shared" si="10"/>
        <v>99.96026110789694</v>
      </c>
    </row>
    <row r="399" spans="1:8" ht="47.25">
      <c r="A399" s="41" t="s">
        <v>233</v>
      </c>
      <c r="B399" s="22" t="s">
        <v>85</v>
      </c>
      <c r="C399" s="22" t="s">
        <v>71</v>
      </c>
      <c r="D399" s="22" t="s">
        <v>352</v>
      </c>
      <c r="E399" s="22" t="s">
        <v>234</v>
      </c>
      <c r="F399" s="36">
        <v>17111.7</v>
      </c>
      <c r="G399" s="61">
        <v>17104.9</v>
      </c>
      <c r="H399" s="29">
        <f t="shared" si="10"/>
        <v>99.96026110789694</v>
      </c>
    </row>
    <row r="400" spans="1:8" ht="15.75">
      <c r="A400" s="49" t="s">
        <v>34</v>
      </c>
      <c r="B400" s="22" t="s">
        <v>85</v>
      </c>
      <c r="C400" s="22" t="s">
        <v>71</v>
      </c>
      <c r="D400" s="22">
        <v>6000400</v>
      </c>
      <c r="E400" s="22"/>
      <c r="F400" s="36">
        <f>F401+F403</f>
        <v>4494.2</v>
      </c>
      <c r="G400" s="36">
        <f>G401+G403</f>
        <v>4493</v>
      </c>
      <c r="H400" s="29">
        <f t="shared" si="10"/>
        <v>99.97329891860622</v>
      </c>
    </row>
    <row r="401" spans="1:8" ht="31.5">
      <c r="A401" s="46" t="s">
        <v>232</v>
      </c>
      <c r="B401" s="22" t="s">
        <v>85</v>
      </c>
      <c r="C401" s="22" t="s">
        <v>71</v>
      </c>
      <c r="D401" s="22">
        <v>6000400</v>
      </c>
      <c r="E401" s="22" t="s">
        <v>171</v>
      </c>
      <c r="F401" s="36">
        <f>F402</f>
        <v>994.2</v>
      </c>
      <c r="G401" s="36">
        <f>G402</f>
        <v>993</v>
      </c>
      <c r="H401" s="29">
        <f t="shared" si="10"/>
        <v>99.87929993964997</v>
      </c>
    </row>
    <row r="402" spans="1:8" ht="47.25">
      <c r="A402" s="41" t="s">
        <v>233</v>
      </c>
      <c r="B402" s="22" t="s">
        <v>85</v>
      </c>
      <c r="C402" s="22" t="s">
        <v>71</v>
      </c>
      <c r="D402" s="22" t="s">
        <v>92</v>
      </c>
      <c r="E402" s="22" t="s">
        <v>234</v>
      </c>
      <c r="F402" s="36">
        <v>994.2</v>
      </c>
      <c r="G402" s="61">
        <v>993</v>
      </c>
      <c r="H402" s="29">
        <f t="shared" si="10"/>
        <v>99.87929993964997</v>
      </c>
    </row>
    <row r="403" spans="1:8" ht="15.75">
      <c r="A403" s="49" t="s">
        <v>281</v>
      </c>
      <c r="B403" s="22" t="s">
        <v>85</v>
      </c>
      <c r="C403" s="22" t="s">
        <v>71</v>
      </c>
      <c r="D403" s="22" t="s">
        <v>92</v>
      </c>
      <c r="E403" s="22" t="s">
        <v>248</v>
      </c>
      <c r="F403" s="36">
        <f>F404</f>
        <v>3500</v>
      </c>
      <c r="G403" s="36">
        <f>G404</f>
        <v>3500</v>
      </c>
      <c r="H403" s="29">
        <f t="shared" si="10"/>
        <v>100</v>
      </c>
    </row>
    <row r="404" spans="1:8" ht="63">
      <c r="A404" s="49" t="s">
        <v>285</v>
      </c>
      <c r="B404" s="22" t="s">
        <v>85</v>
      </c>
      <c r="C404" s="22" t="s">
        <v>71</v>
      </c>
      <c r="D404" s="22" t="s">
        <v>92</v>
      </c>
      <c r="E404" s="22" t="s">
        <v>184</v>
      </c>
      <c r="F404" s="36">
        <f>3500</f>
        <v>3500</v>
      </c>
      <c r="G404" s="62">
        <v>3500</v>
      </c>
      <c r="H404" s="29">
        <f t="shared" si="10"/>
        <v>100</v>
      </c>
    </row>
    <row r="405" spans="1:8" ht="31.5">
      <c r="A405" s="49" t="s">
        <v>35</v>
      </c>
      <c r="B405" s="22" t="s">
        <v>85</v>
      </c>
      <c r="C405" s="22" t="s">
        <v>71</v>
      </c>
      <c r="D405" s="27">
        <v>6000500</v>
      </c>
      <c r="E405" s="22"/>
      <c r="F405" s="36">
        <f>F406+F408+F410</f>
        <v>78137.20000000001</v>
      </c>
      <c r="G405" s="36">
        <f>G406+G408+G410</f>
        <v>77037.4</v>
      </c>
      <c r="H405" s="29">
        <f t="shared" si="10"/>
        <v>98.59247579897921</v>
      </c>
    </row>
    <row r="406" spans="1:8" ht="31.5">
      <c r="A406" s="46" t="s">
        <v>232</v>
      </c>
      <c r="B406" s="22" t="s">
        <v>85</v>
      </c>
      <c r="C406" s="22" t="s">
        <v>71</v>
      </c>
      <c r="D406" s="27">
        <v>6000500</v>
      </c>
      <c r="E406" s="22" t="s">
        <v>171</v>
      </c>
      <c r="F406" s="36">
        <f>F407</f>
        <v>30150.9</v>
      </c>
      <c r="G406" s="36">
        <f>G407</f>
        <v>29051.1</v>
      </c>
      <c r="H406" s="29">
        <f t="shared" si="10"/>
        <v>96.35234769111369</v>
      </c>
    </row>
    <row r="407" spans="1:8" ht="47.25">
      <c r="A407" s="41" t="s">
        <v>233</v>
      </c>
      <c r="B407" s="22" t="s">
        <v>85</v>
      </c>
      <c r="C407" s="22" t="s">
        <v>71</v>
      </c>
      <c r="D407" s="27">
        <v>6000500</v>
      </c>
      <c r="E407" s="22" t="s">
        <v>234</v>
      </c>
      <c r="F407" s="36">
        <v>30150.9</v>
      </c>
      <c r="G407" s="62">
        <v>29051.1</v>
      </c>
      <c r="H407" s="29">
        <f t="shared" si="10"/>
        <v>96.35234769111369</v>
      </c>
    </row>
    <row r="408" spans="1:8" ht="47.25">
      <c r="A408" s="49" t="s">
        <v>298</v>
      </c>
      <c r="B408" s="22" t="s">
        <v>85</v>
      </c>
      <c r="C408" s="22" t="s">
        <v>71</v>
      </c>
      <c r="D408" s="27">
        <v>6000500</v>
      </c>
      <c r="E408" s="22" t="s">
        <v>191</v>
      </c>
      <c r="F408" s="36">
        <f>F409</f>
        <v>44806.3</v>
      </c>
      <c r="G408" s="36">
        <f>G409</f>
        <v>44806.3</v>
      </c>
      <c r="H408" s="29">
        <f t="shared" si="10"/>
        <v>100</v>
      </c>
    </row>
    <row r="409" spans="1:8" ht="15.75">
      <c r="A409" s="49" t="s">
        <v>29</v>
      </c>
      <c r="B409" s="22" t="s">
        <v>85</v>
      </c>
      <c r="C409" s="22" t="s">
        <v>71</v>
      </c>
      <c r="D409" s="27">
        <v>6000500</v>
      </c>
      <c r="E409" s="22" t="s">
        <v>299</v>
      </c>
      <c r="F409" s="36">
        <v>44806.3</v>
      </c>
      <c r="G409" s="62">
        <v>44806.3</v>
      </c>
      <c r="H409" s="29">
        <f t="shared" si="10"/>
        <v>100</v>
      </c>
    </row>
    <row r="410" spans="1:8" ht="47.25">
      <c r="A410" s="49" t="s">
        <v>251</v>
      </c>
      <c r="B410" s="22" t="s">
        <v>85</v>
      </c>
      <c r="C410" s="22" t="s">
        <v>71</v>
      </c>
      <c r="D410" s="27">
        <v>6000500</v>
      </c>
      <c r="E410" s="22" t="s">
        <v>110</v>
      </c>
      <c r="F410" s="36">
        <f>F411</f>
        <v>3180</v>
      </c>
      <c r="G410" s="36">
        <f>G411</f>
        <v>3180</v>
      </c>
      <c r="H410" s="29">
        <f t="shared" si="10"/>
        <v>100</v>
      </c>
    </row>
    <row r="411" spans="1:8" ht="15.75">
      <c r="A411" s="49" t="s">
        <v>111</v>
      </c>
      <c r="B411" s="22" t="s">
        <v>85</v>
      </c>
      <c r="C411" s="22" t="s">
        <v>71</v>
      </c>
      <c r="D411" s="27">
        <v>6000500</v>
      </c>
      <c r="E411" s="22" t="s">
        <v>112</v>
      </c>
      <c r="F411" s="36">
        <f>F412</f>
        <v>3180</v>
      </c>
      <c r="G411" s="36">
        <f>G412</f>
        <v>3180</v>
      </c>
      <c r="H411" s="29">
        <f t="shared" si="10"/>
        <v>100</v>
      </c>
    </row>
    <row r="412" spans="1:8" ht="31.5">
      <c r="A412" s="46" t="s">
        <v>115</v>
      </c>
      <c r="B412" s="22" t="s">
        <v>85</v>
      </c>
      <c r="C412" s="22" t="s">
        <v>71</v>
      </c>
      <c r="D412" s="27">
        <v>6000500</v>
      </c>
      <c r="E412" s="22" t="s">
        <v>116</v>
      </c>
      <c r="F412" s="36">
        <v>3180</v>
      </c>
      <c r="G412" s="62">
        <v>3180</v>
      </c>
      <c r="H412" s="29">
        <f t="shared" si="10"/>
        <v>100</v>
      </c>
    </row>
    <row r="413" spans="1:8" ht="157.5">
      <c r="A413" s="49" t="s">
        <v>353</v>
      </c>
      <c r="B413" s="22" t="s">
        <v>85</v>
      </c>
      <c r="C413" s="22" t="s">
        <v>71</v>
      </c>
      <c r="D413" s="22" t="s">
        <v>354</v>
      </c>
      <c r="E413" s="22"/>
      <c r="F413" s="36">
        <f>F414</f>
        <v>2200</v>
      </c>
      <c r="G413" s="36">
        <f>G414</f>
        <v>2190.5</v>
      </c>
      <c r="H413" s="29">
        <f t="shared" si="10"/>
        <v>99.56818181818183</v>
      </c>
    </row>
    <row r="414" spans="1:8" ht="31.5">
      <c r="A414" s="46" t="s">
        <v>232</v>
      </c>
      <c r="B414" s="22" t="s">
        <v>85</v>
      </c>
      <c r="C414" s="22" t="s">
        <v>71</v>
      </c>
      <c r="D414" s="22" t="s">
        <v>354</v>
      </c>
      <c r="E414" s="22" t="s">
        <v>171</v>
      </c>
      <c r="F414" s="36">
        <f>F415</f>
        <v>2200</v>
      </c>
      <c r="G414" s="36">
        <f>G415</f>
        <v>2190.5</v>
      </c>
      <c r="H414" s="29">
        <f t="shared" si="10"/>
        <v>99.56818181818183</v>
      </c>
    </row>
    <row r="415" spans="1:8" ht="47.25">
      <c r="A415" s="41" t="s">
        <v>233</v>
      </c>
      <c r="B415" s="22" t="s">
        <v>85</v>
      </c>
      <c r="C415" s="22" t="s">
        <v>71</v>
      </c>
      <c r="D415" s="22" t="s">
        <v>354</v>
      </c>
      <c r="E415" s="22" t="s">
        <v>234</v>
      </c>
      <c r="F415" s="36">
        <f>2000+200</f>
        <v>2200</v>
      </c>
      <c r="G415" s="61">
        <v>2190.5</v>
      </c>
      <c r="H415" s="29">
        <f t="shared" si="10"/>
        <v>99.56818181818183</v>
      </c>
    </row>
    <row r="416" spans="1:8" ht="31.5">
      <c r="A416" s="44" t="s">
        <v>137</v>
      </c>
      <c r="B416" s="24" t="s">
        <v>85</v>
      </c>
      <c r="C416" s="24" t="s">
        <v>85</v>
      </c>
      <c r="D416" s="59"/>
      <c r="E416" s="24"/>
      <c r="F416" s="35">
        <f>F417</f>
        <v>12540</v>
      </c>
      <c r="G416" s="35">
        <f>G417</f>
        <v>12349.8</v>
      </c>
      <c r="H416" s="30">
        <f t="shared" si="10"/>
        <v>98.48325358851675</v>
      </c>
    </row>
    <row r="417" spans="1:8" ht="78.75">
      <c r="A417" s="49" t="s">
        <v>7</v>
      </c>
      <c r="B417" s="22" t="s">
        <v>85</v>
      </c>
      <c r="C417" s="22" t="s">
        <v>85</v>
      </c>
      <c r="D417" s="23" t="s">
        <v>72</v>
      </c>
      <c r="E417" s="23"/>
      <c r="F417" s="36">
        <f>F418</f>
        <v>12540</v>
      </c>
      <c r="G417" s="36">
        <f>G418</f>
        <v>12349.8</v>
      </c>
      <c r="H417" s="29">
        <f t="shared" si="10"/>
        <v>98.48325358851675</v>
      </c>
    </row>
    <row r="418" spans="1:8" ht="15.75">
      <c r="A418" s="49" t="s">
        <v>8</v>
      </c>
      <c r="B418" s="22" t="s">
        <v>85</v>
      </c>
      <c r="C418" s="22" t="s">
        <v>85</v>
      </c>
      <c r="D418" s="23" t="s">
        <v>73</v>
      </c>
      <c r="E418" s="23"/>
      <c r="F418" s="36">
        <f>F419+F421+F423</f>
        <v>12540</v>
      </c>
      <c r="G418" s="36">
        <f>G419+G421+G423</f>
        <v>12349.8</v>
      </c>
      <c r="H418" s="29">
        <f aca="true" t="shared" si="11" ref="H418:H492">G418/F418*100</f>
        <v>98.48325358851675</v>
      </c>
    </row>
    <row r="419" spans="1:8" ht="94.5">
      <c r="A419" s="41" t="s">
        <v>228</v>
      </c>
      <c r="B419" s="22" t="s">
        <v>85</v>
      </c>
      <c r="C419" s="22" t="s">
        <v>85</v>
      </c>
      <c r="D419" s="23" t="s">
        <v>73</v>
      </c>
      <c r="E419" s="23" t="s">
        <v>231</v>
      </c>
      <c r="F419" s="36">
        <f>F420</f>
        <v>11749.1</v>
      </c>
      <c r="G419" s="36">
        <f>G420</f>
        <v>11562.3</v>
      </c>
      <c r="H419" s="29">
        <f t="shared" si="11"/>
        <v>98.4100909856925</v>
      </c>
    </row>
    <row r="420" spans="1:8" ht="31.5">
      <c r="A420" s="46" t="s">
        <v>229</v>
      </c>
      <c r="B420" s="22" t="s">
        <v>85</v>
      </c>
      <c r="C420" s="22" t="s">
        <v>85</v>
      </c>
      <c r="D420" s="23" t="s">
        <v>73</v>
      </c>
      <c r="E420" s="23" t="s">
        <v>169</v>
      </c>
      <c r="F420" s="36">
        <v>11749.1</v>
      </c>
      <c r="G420" s="61">
        <f>11562.3</f>
        <v>11562.3</v>
      </c>
      <c r="H420" s="29">
        <f t="shared" si="11"/>
        <v>98.4100909856925</v>
      </c>
    </row>
    <row r="421" spans="1:8" ht="31.5">
      <c r="A421" s="46" t="s">
        <v>170</v>
      </c>
      <c r="B421" s="22" t="s">
        <v>85</v>
      </c>
      <c r="C421" s="22" t="s">
        <v>85</v>
      </c>
      <c r="D421" s="23" t="s">
        <v>73</v>
      </c>
      <c r="E421" s="23" t="s">
        <v>171</v>
      </c>
      <c r="F421" s="36">
        <f>F422</f>
        <v>775.9</v>
      </c>
      <c r="G421" s="36">
        <f>G422</f>
        <v>772.5</v>
      </c>
      <c r="H421" s="29">
        <f t="shared" si="11"/>
        <v>99.56179920092796</v>
      </c>
    </row>
    <row r="422" spans="1:8" ht="47.25">
      <c r="A422" s="41" t="s">
        <v>233</v>
      </c>
      <c r="B422" s="22" t="s">
        <v>85</v>
      </c>
      <c r="C422" s="22" t="s">
        <v>85</v>
      </c>
      <c r="D422" s="23" t="s">
        <v>73</v>
      </c>
      <c r="E422" s="23" t="s">
        <v>234</v>
      </c>
      <c r="F422" s="36">
        <v>775.9</v>
      </c>
      <c r="G422" s="61">
        <v>772.5</v>
      </c>
      <c r="H422" s="29">
        <f t="shared" si="11"/>
        <v>99.56179920092796</v>
      </c>
    </row>
    <row r="423" spans="1:8" ht="31.5">
      <c r="A423" s="41" t="s">
        <v>226</v>
      </c>
      <c r="B423" s="23" t="s">
        <v>85</v>
      </c>
      <c r="C423" s="23" t="s">
        <v>85</v>
      </c>
      <c r="D423" s="23" t="s">
        <v>73</v>
      </c>
      <c r="E423" s="23" t="s">
        <v>227</v>
      </c>
      <c r="F423" s="36">
        <f>F424</f>
        <v>15</v>
      </c>
      <c r="G423" s="36">
        <f>G424</f>
        <v>15</v>
      </c>
      <c r="H423" s="29">
        <f t="shared" si="11"/>
        <v>100</v>
      </c>
    </row>
    <row r="424" spans="1:8" ht="31.5">
      <c r="A424" s="49" t="s">
        <v>208</v>
      </c>
      <c r="B424" s="23" t="s">
        <v>85</v>
      </c>
      <c r="C424" s="23" t="s">
        <v>85</v>
      </c>
      <c r="D424" s="23" t="s">
        <v>73</v>
      </c>
      <c r="E424" s="23" t="s">
        <v>209</v>
      </c>
      <c r="F424" s="36">
        <v>15</v>
      </c>
      <c r="G424" s="61">
        <v>15</v>
      </c>
      <c r="H424" s="29">
        <f t="shared" si="11"/>
        <v>100</v>
      </c>
    </row>
    <row r="425" spans="1:8" ht="15.75">
      <c r="A425" s="47" t="s">
        <v>36</v>
      </c>
      <c r="B425" s="24" t="s">
        <v>86</v>
      </c>
      <c r="C425" s="24" t="s">
        <v>70</v>
      </c>
      <c r="D425" s="22"/>
      <c r="E425" s="22"/>
      <c r="F425" s="35">
        <f>F426+F468+F580+F586+F622</f>
        <v>1668593.5999999999</v>
      </c>
      <c r="G425" s="35">
        <f>G426+G468+G580+G586+G622</f>
        <v>1646372.5</v>
      </c>
      <c r="H425" s="30">
        <f t="shared" si="11"/>
        <v>98.66827368869208</v>
      </c>
    </row>
    <row r="426" spans="1:8" ht="15.75">
      <c r="A426" s="47" t="s">
        <v>37</v>
      </c>
      <c r="B426" s="24" t="s">
        <v>86</v>
      </c>
      <c r="C426" s="24" t="s">
        <v>69</v>
      </c>
      <c r="D426" s="22"/>
      <c r="E426" s="22"/>
      <c r="F426" s="35">
        <f>F427+F460</f>
        <v>728612.2999999999</v>
      </c>
      <c r="G426" s="35">
        <f>G427+G460</f>
        <v>720234.3</v>
      </c>
      <c r="H426" s="30">
        <f t="shared" si="11"/>
        <v>98.85014293609923</v>
      </c>
    </row>
    <row r="427" spans="1:8" ht="15.75">
      <c r="A427" s="49" t="s">
        <v>38</v>
      </c>
      <c r="B427" s="22" t="s">
        <v>86</v>
      </c>
      <c r="C427" s="22" t="s">
        <v>69</v>
      </c>
      <c r="D427" s="22">
        <v>4200000</v>
      </c>
      <c r="E427" s="22"/>
      <c r="F427" s="36">
        <f>F428+F432+F436+F440+F447+F451+F455+F444</f>
        <v>709558.7</v>
      </c>
      <c r="G427" s="36">
        <f>G428+G432+G436+G440+G447+G451+G455+G444</f>
        <v>701454.6000000001</v>
      </c>
      <c r="H427" s="29">
        <f t="shared" si="11"/>
        <v>98.85786757318317</v>
      </c>
    </row>
    <row r="428" spans="1:8" ht="63">
      <c r="A428" s="49" t="s">
        <v>197</v>
      </c>
      <c r="B428" s="22" t="s">
        <v>86</v>
      </c>
      <c r="C428" s="22" t="s">
        <v>69</v>
      </c>
      <c r="D428" s="22" t="s">
        <v>355</v>
      </c>
      <c r="E428" s="22"/>
      <c r="F428" s="36">
        <f aca="true" t="shared" si="12" ref="F428:G430">F429</f>
        <v>2235.2</v>
      </c>
      <c r="G428" s="36">
        <f t="shared" si="12"/>
        <v>2235.2</v>
      </c>
      <c r="H428" s="29">
        <f t="shared" si="11"/>
        <v>100</v>
      </c>
    </row>
    <row r="429" spans="1:8" ht="47.25">
      <c r="A429" s="49" t="s">
        <v>251</v>
      </c>
      <c r="B429" s="22" t="s">
        <v>86</v>
      </c>
      <c r="C429" s="22" t="s">
        <v>69</v>
      </c>
      <c r="D429" s="22" t="s">
        <v>355</v>
      </c>
      <c r="E429" s="22" t="s">
        <v>110</v>
      </c>
      <c r="F429" s="36">
        <f t="shared" si="12"/>
        <v>2235.2</v>
      </c>
      <c r="G429" s="36">
        <f t="shared" si="12"/>
        <v>2235.2</v>
      </c>
      <c r="H429" s="29">
        <f t="shared" si="11"/>
        <v>100</v>
      </c>
    </row>
    <row r="430" spans="1:8" ht="15.75">
      <c r="A430" s="49" t="s">
        <v>111</v>
      </c>
      <c r="B430" s="22" t="s">
        <v>86</v>
      </c>
      <c r="C430" s="22" t="s">
        <v>69</v>
      </c>
      <c r="D430" s="22" t="s">
        <v>355</v>
      </c>
      <c r="E430" s="22" t="s">
        <v>112</v>
      </c>
      <c r="F430" s="36">
        <f t="shared" si="12"/>
        <v>2235.2</v>
      </c>
      <c r="G430" s="36">
        <f t="shared" si="12"/>
        <v>2235.2</v>
      </c>
      <c r="H430" s="29">
        <f t="shared" si="11"/>
        <v>100</v>
      </c>
    </row>
    <row r="431" spans="1:8" ht="78.75">
      <c r="A431" s="49" t="s">
        <v>252</v>
      </c>
      <c r="B431" s="22" t="s">
        <v>86</v>
      </c>
      <c r="C431" s="22" t="s">
        <v>69</v>
      </c>
      <c r="D431" s="22" t="s">
        <v>355</v>
      </c>
      <c r="E431" s="22" t="s">
        <v>114</v>
      </c>
      <c r="F431" s="36">
        <f>1634.6+600.6</f>
        <v>2235.2</v>
      </c>
      <c r="G431" s="62">
        <v>2235.2</v>
      </c>
      <c r="H431" s="29">
        <f t="shared" si="11"/>
        <v>100</v>
      </c>
    </row>
    <row r="432" spans="1:8" ht="78.75">
      <c r="A432" s="49" t="s">
        <v>356</v>
      </c>
      <c r="B432" s="22" t="s">
        <v>86</v>
      </c>
      <c r="C432" s="22" t="s">
        <v>69</v>
      </c>
      <c r="D432" s="22" t="s">
        <v>357</v>
      </c>
      <c r="E432" s="22"/>
      <c r="F432" s="36">
        <f aca="true" t="shared" si="13" ref="F432:G434">F433</f>
        <v>239.3</v>
      </c>
      <c r="G432" s="36">
        <f t="shared" si="13"/>
        <v>221.6</v>
      </c>
      <c r="H432" s="29">
        <f t="shared" si="11"/>
        <v>92.60342666109486</v>
      </c>
    </row>
    <row r="433" spans="1:8" ht="47.25">
      <c r="A433" s="49" t="s">
        <v>251</v>
      </c>
      <c r="B433" s="22" t="s">
        <v>86</v>
      </c>
      <c r="C433" s="22" t="s">
        <v>69</v>
      </c>
      <c r="D433" s="22" t="s">
        <v>357</v>
      </c>
      <c r="E433" s="22" t="s">
        <v>110</v>
      </c>
      <c r="F433" s="36">
        <f t="shared" si="13"/>
        <v>239.3</v>
      </c>
      <c r="G433" s="36">
        <f t="shared" si="13"/>
        <v>221.6</v>
      </c>
      <c r="H433" s="29">
        <f t="shared" si="11"/>
        <v>92.60342666109486</v>
      </c>
    </row>
    <row r="434" spans="1:8" ht="15.75">
      <c r="A434" s="49" t="s">
        <v>111</v>
      </c>
      <c r="B434" s="22" t="s">
        <v>86</v>
      </c>
      <c r="C434" s="22" t="s">
        <v>69</v>
      </c>
      <c r="D434" s="22" t="s">
        <v>357</v>
      </c>
      <c r="E434" s="22" t="s">
        <v>112</v>
      </c>
      <c r="F434" s="36">
        <f t="shared" si="13"/>
        <v>239.3</v>
      </c>
      <c r="G434" s="36">
        <f t="shared" si="13"/>
        <v>221.6</v>
      </c>
      <c r="H434" s="29">
        <f t="shared" si="11"/>
        <v>92.60342666109486</v>
      </c>
    </row>
    <row r="435" spans="1:8" ht="78.75">
      <c r="A435" s="49" t="s">
        <v>252</v>
      </c>
      <c r="B435" s="22" t="s">
        <v>86</v>
      </c>
      <c r="C435" s="22" t="s">
        <v>69</v>
      </c>
      <c r="D435" s="22" t="s">
        <v>357</v>
      </c>
      <c r="E435" s="22" t="s">
        <v>114</v>
      </c>
      <c r="F435" s="36">
        <f>215.5+23.8</f>
        <v>239.3</v>
      </c>
      <c r="G435" s="62">
        <v>221.6</v>
      </c>
      <c r="H435" s="29">
        <f t="shared" si="11"/>
        <v>92.60342666109486</v>
      </c>
    </row>
    <row r="436" spans="1:8" ht="63">
      <c r="A436" s="49" t="s">
        <v>182</v>
      </c>
      <c r="B436" s="22" t="s">
        <v>86</v>
      </c>
      <c r="C436" s="22" t="s">
        <v>69</v>
      </c>
      <c r="D436" s="22" t="s">
        <v>358</v>
      </c>
      <c r="E436" s="22"/>
      <c r="F436" s="36">
        <f>F437</f>
        <v>9.2</v>
      </c>
      <c r="G436" s="61"/>
      <c r="H436" s="29"/>
    </row>
    <row r="437" spans="1:8" ht="47.25">
      <c r="A437" s="49" t="s">
        <v>251</v>
      </c>
      <c r="B437" s="22" t="s">
        <v>86</v>
      </c>
      <c r="C437" s="22" t="s">
        <v>69</v>
      </c>
      <c r="D437" s="22" t="s">
        <v>358</v>
      </c>
      <c r="E437" s="22" t="s">
        <v>110</v>
      </c>
      <c r="F437" s="36">
        <f>F438</f>
        <v>9.2</v>
      </c>
      <c r="G437" s="61"/>
      <c r="H437" s="29"/>
    </row>
    <row r="438" spans="1:8" ht="15.75">
      <c r="A438" s="49" t="s">
        <v>111</v>
      </c>
      <c r="B438" s="22" t="s">
        <v>86</v>
      </c>
      <c r="C438" s="22" t="s">
        <v>69</v>
      </c>
      <c r="D438" s="22" t="s">
        <v>358</v>
      </c>
      <c r="E438" s="22" t="s">
        <v>112</v>
      </c>
      <c r="F438" s="36">
        <f>F439</f>
        <v>9.2</v>
      </c>
      <c r="G438" s="36"/>
      <c r="H438" s="29"/>
    </row>
    <row r="439" spans="1:8" ht="78.75">
      <c r="A439" s="49" t="s">
        <v>252</v>
      </c>
      <c r="B439" s="22" t="s">
        <v>86</v>
      </c>
      <c r="C439" s="22" t="s">
        <v>69</v>
      </c>
      <c r="D439" s="22" t="s">
        <v>358</v>
      </c>
      <c r="E439" s="22" t="s">
        <v>114</v>
      </c>
      <c r="F439" s="36">
        <v>9.2</v>
      </c>
      <c r="G439" s="62"/>
      <c r="H439" s="29"/>
    </row>
    <row r="440" spans="1:8" ht="78.75">
      <c r="A440" s="49" t="s">
        <v>359</v>
      </c>
      <c r="B440" s="22" t="s">
        <v>86</v>
      </c>
      <c r="C440" s="22" t="s">
        <v>69</v>
      </c>
      <c r="D440" s="22" t="s">
        <v>360</v>
      </c>
      <c r="E440" s="22"/>
      <c r="F440" s="36">
        <f aca="true" t="shared" si="14" ref="F440:G442">F441</f>
        <v>266390.6</v>
      </c>
      <c r="G440" s="36">
        <f t="shared" si="14"/>
        <v>258377.9</v>
      </c>
      <c r="H440" s="29">
        <f t="shared" si="11"/>
        <v>96.99212359595272</v>
      </c>
    </row>
    <row r="441" spans="1:8" ht="47.25">
      <c r="A441" s="49" t="s">
        <v>251</v>
      </c>
      <c r="B441" s="22" t="s">
        <v>86</v>
      </c>
      <c r="C441" s="22" t="s">
        <v>69</v>
      </c>
      <c r="D441" s="22" t="s">
        <v>360</v>
      </c>
      <c r="E441" s="22" t="s">
        <v>110</v>
      </c>
      <c r="F441" s="36">
        <f t="shared" si="14"/>
        <v>266390.6</v>
      </c>
      <c r="G441" s="36">
        <f t="shared" si="14"/>
        <v>258377.9</v>
      </c>
      <c r="H441" s="29">
        <f t="shared" si="11"/>
        <v>96.99212359595272</v>
      </c>
    </row>
    <row r="442" spans="1:8" ht="15.75">
      <c r="A442" s="49" t="s">
        <v>111</v>
      </c>
      <c r="B442" s="22" t="s">
        <v>86</v>
      </c>
      <c r="C442" s="22" t="s">
        <v>69</v>
      </c>
      <c r="D442" s="22" t="s">
        <v>360</v>
      </c>
      <c r="E442" s="22" t="s">
        <v>112</v>
      </c>
      <c r="F442" s="36">
        <f t="shared" si="14"/>
        <v>266390.6</v>
      </c>
      <c r="G442" s="36">
        <f t="shared" si="14"/>
        <v>258377.9</v>
      </c>
      <c r="H442" s="29">
        <f t="shared" si="11"/>
        <v>96.99212359595272</v>
      </c>
    </row>
    <row r="443" spans="1:8" ht="78.75">
      <c r="A443" s="49" t="s">
        <v>252</v>
      </c>
      <c r="B443" s="22" t="s">
        <v>86</v>
      </c>
      <c r="C443" s="22" t="s">
        <v>69</v>
      </c>
      <c r="D443" s="22" t="s">
        <v>360</v>
      </c>
      <c r="E443" s="22" t="s">
        <v>114</v>
      </c>
      <c r="F443" s="36">
        <f>190148+12083+61357+6357.3-3554.7</f>
        <v>266390.6</v>
      </c>
      <c r="G443" s="62">
        <v>258377.9</v>
      </c>
      <c r="H443" s="29">
        <f t="shared" si="11"/>
        <v>96.99212359595272</v>
      </c>
    </row>
    <row r="444" spans="1:8" ht="31.5">
      <c r="A444" s="49" t="s">
        <v>361</v>
      </c>
      <c r="B444" s="22" t="s">
        <v>86</v>
      </c>
      <c r="C444" s="22" t="s">
        <v>69</v>
      </c>
      <c r="D444" s="22" t="s">
        <v>362</v>
      </c>
      <c r="E444" s="22"/>
      <c r="F444" s="36">
        <f>F445</f>
        <v>337723.69999999995</v>
      </c>
      <c r="G444" s="36">
        <f>G445</f>
        <v>337723.7</v>
      </c>
      <c r="H444" s="29">
        <f t="shared" si="11"/>
        <v>100.00000000000003</v>
      </c>
    </row>
    <row r="445" spans="1:8" ht="47.25">
      <c r="A445" s="49" t="s">
        <v>298</v>
      </c>
      <c r="B445" s="22" t="s">
        <v>86</v>
      </c>
      <c r="C445" s="22" t="s">
        <v>69</v>
      </c>
      <c r="D445" s="22" t="s">
        <v>362</v>
      </c>
      <c r="E445" s="22" t="s">
        <v>191</v>
      </c>
      <c r="F445" s="36">
        <f>F446</f>
        <v>337723.69999999995</v>
      </c>
      <c r="G445" s="36">
        <f>G446</f>
        <v>337723.7</v>
      </c>
      <c r="H445" s="29">
        <f t="shared" si="11"/>
        <v>100.00000000000003</v>
      </c>
    </row>
    <row r="446" spans="1:8" ht="15.75">
      <c r="A446" s="49" t="s">
        <v>29</v>
      </c>
      <c r="B446" s="22" t="s">
        <v>86</v>
      </c>
      <c r="C446" s="22" t="s">
        <v>69</v>
      </c>
      <c r="D446" s="22" t="s">
        <v>362</v>
      </c>
      <c r="E446" s="22" t="s">
        <v>299</v>
      </c>
      <c r="F446" s="36">
        <f>248176.8+17941.2-17941.2-15063+104609.9</f>
        <v>337723.69999999995</v>
      </c>
      <c r="G446" s="62">
        <v>337723.7</v>
      </c>
      <c r="H446" s="29">
        <f t="shared" si="11"/>
        <v>100.00000000000003</v>
      </c>
    </row>
    <row r="447" spans="1:8" ht="47.25">
      <c r="A447" s="49" t="s">
        <v>203</v>
      </c>
      <c r="B447" s="22" t="s">
        <v>86</v>
      </c>
      <c r="C447" s="22" t="s">
        <v>69</v>
      </c>
      <c r="D447" s="22" t="s">
        <v>363</v>
      </c>
      <c r="E447" s="22"/>
      <c r="F447" s="36">
        <f aca="true" t="shared" si="15" ref="F447:G449">F448</f>
        <v>10942.2</v>
      </c>
      <c r="G447" s="36">
        <f t="shared" si="15"/>
        <v>10942.2</v>
      </c>
      <c r="H447" s="29">
        <f t="shared" si="11"/>
        <v>100</v>
      </c>
    </row>
    <row r="448" spans="1:8" ht="47.25">
      <c r="A448" s="49" t="s">
        <v>251</v>
      </c>
      <c r="B448" s="22" t="s">
        <v>86</v>
      </c>
      <c r="C448" s="22" t="s">
        <v>69</v>
      </c>
      <c r="D448" s="22" t="s">
        <v>363</v>
      </c>
      <c r="E448" s="22" t="s">
        <v>110</v>
      </c>
      <c r="F448" s="36">
        <f t="shared" si="15"/>
        <v>10942.2</v>
      </c>
      <c r="G448" s="36">
        <f t="shared" si="15"/>
        <v>10942.2</v>
      </c>
      <c r="H448" s="29">
        <f t="shared" si="11"/>
        <v>100</v>
      </c>
    </row>
    <row r="449" spans="1:8" ht="15.75">
      <c r="A449" s="49" t="s">
        <v>111</v>
      </c>
      <c r="B449" s="22" t="s">
        <v>86</v>
      </c>
      <c r="C449" s="22" t="s">
        <v>69</v>
      </c>
      <c r="D449" s="22" t="s">
        <v>363</v>
      </c>
      <c r="E449" s="22" t="s">
        <v>112</v>
      </c>
      <c r="F449" s="36">
        <f t="shared" si="15"/>
        <v>10942.2</v>
      </c>
      <c r="G449" s="36">
        <f t="shared" si="15"/>
        <v>10942.2</v>
      </c>
      <c r="H449" s="29">
        <f t="shared" si="11"/>
        <v>100</v>
      </c>
    </row>
    <row r="450" spans="1:8" ht="31.5">
      <c r="A450" s="49" t="s">
        <v>115</v>
      </c>
      <c r="B450" s="22" t="s">
        <v>86</v>
      </c>
      <c r="C450" s="22" t="s">
        <v>69</v>
      </c>
      <c r="D450" s="22" t="s">
        <v>363</v>
      </c>
      <c r="E450" s="22" t="s">
        <v>116</v>
      </c>
      <c r="F450" s="36">
        <f>10942.2</f>
        <v>10942.2</v>
      </c>
      <c r="G450" s="62">
        <v>10942.2</v>
      </c>
      <c r="H450" s="29">
        <f t="shared" si="11"/>
        <v>100</v>
      </c>
    </row>
    <row r="451" spans="1:8" ht="47.25">
      <c r="A451" s="49" t="s">
        <v>304</v>
      </c>
      <c r="B451" s="22" t="s">
        <v>86</v>
      </c>
      <c r="C451" s="22" t="s">
        <v>69</v>
      </c>
      <c r="D451" s="22" t="s">
        <v>364</v>
      </c>
      <c r="E451" s="22"/>
      <c r="F451" s="36">
        <f aca="true" t="shared" si="16" ref="F451:G453">F452</f>
        <v>11821</v>
      </c>
      <c r="G451" s="36">
        <f t="shared" si="16"/>
        <v>11820.9</v>
      </c>
      <c r="H451" s="29">
        <f t="shared" si="11"/>
        <v>99.9991540478809</v>
      </c>
    </row>
    <row r="452" spans="1:8" ht="47.25">
      <c r="A452" s="49" t="s">
        <v>251</v>
      </c>
      <c r="B452" s="22" t="s">
        <v>86</v>
      </c>
      <c r="C452" s="22" t="s">
        <v>69</v>
      </c>
      <c r="D452" s="22" t="s">
        <v>364</v>
      </c>
      <c r="E452" s="22" t="s">
        <v>110</v>
      </c>
      <c r="F452" s="36">
        <f t="shared" si="16"/>
        <v>11821</v>
      </c>
      <c r="G452" s="36">
        <f t="shared" si="16"/>
        <v>11820.9</v>
      </c>
      <c r="H452" s="29">
        <f t="shared" si="11"/>
        <v>99.9991540478809</v>
      </c>
    </row>
    <row r="453" spans="1:8" ht="15.75">
      <c r="A453" s="49" t="s">
        <v>111</v>
      </c>
      <c r="B453" s="22" t="s">
        <v>86</v>
      </c>
      <c r="C453" s="22" t="s">
        <v>69</v>
      </c>
      <c r="D453" s="22" t="s">
        <v>364</v>
      </c>
      <c r="E453" s="22" t="s">
        <v>112</v>
      </c>
      <c r="F453" s="36">
        <f t="shared" si="16"/>
        <v>11821</v>
      </c>
      <c r="G453" s="36">
        <f t="shared" si="16"/>
        <v>11820.9</v>
      </c>
      <c r="H453" s="29">
        <f t="shared" si="11"/>
        <v>99.9991540478809</v>
      </c>
    </row>
    <row r="454" spans="1:8" ht="31.5">
      <c r="A454" s="49" t="s">
        <v>115</v>
      </c>
      <c r="B454" s="22" t="s">
        <v>86</v>
      </c>
      <c r="C454" s="22" t="s">
        <v>69</v>
      </c>
      <c r="D454" s="22" t="s">
        <v>364</v>
      </c>
      <c r="E454" s="22" t="s">
        <v>116</v>
      </c>
      <c r="F454" s="36">
        <f>3030.4+169.6+8621</f>
        <v>11821</v>
      </c>
      <c r="G454" s="62">
        <v>11820.9</v>
      </c>
      <c r="H454" s="29">
        <f t="shared" si="11"/>
        <v>99.9991540478809</v>
      </c>
    </row>
    <row r="455" spans="1:8" ht="31.5">
      <c r="A455" s="49" t="s">
        <v>108</v>
      </c>
      <c r="B455" s="22" t="s">
        <v>86</v>
      </c>
      <c r="C455" s="22" t="s">
        <v>69</v>
      </c>
      <c r="D455" s="22">
        <v>4209900</v>
      </c>
      <c r="E455" s="22"/>
      <c r="F455" s="36">
        <f>F456</f>
        <v>80197.5</v>
      </c>
      <c r="G455" s="36">
        <f>G456</f>
        <v>80133.1</v>
      </c>
      <c r="H455" s="29">
        <f t="shared" si="11"/>
        <v>99.91969824495777</v>
      </c>
    </row>
    <row r="456" spans="1:8" ht="47.25">
      <c r="A456" s="49" t="s">
        <v>251</v>
      </c>
      <c r="B456" s="22" t="s">
        <v>86</v>
      </c>
      <c r="C456" s="22" t="s">
        <v>69</v>
      </c>
      <c r="D456" s="22">
        <v>4209900</v>
      </c>
      <c r="E456" s="22" t="s">
        <v>110</v>
      </c>
      <c r="F456" s="36">
        <f>F457</f>
        <v>80197.5</v>
      </c>
      <c r="G456" s="36">
        <f>G457</f>
        <v>80133.1</v>
      </c>
      <c r="H456" s="29">
        <f t="shared" si="11"/>
        <v>99.91969824495777</v>
      </c>
    </row>
    <row r="457" spans="1:8" ht="15.75">
      <c r="A457" s="49" t="s">
        <v>111</v>
      </c>
      <c r="B457" s="22" t="s">
        <v>86</v>
      </c>
      <c r="C457" s="22" t="s">
        <v>69</v>
      </c>
      <c r="D457" s="22">
        <v>4209900</v>
      </c>
      <c r="E457" s="22" t="s">
        <v>112</v>
      </c>
      <c r="F457" s="36">
        <f>F458+F459</f>
        <v>80197.5</v>
      </c>
      <c r="G457" s="36">
        <f>G458+G459</f>
        <v>80133.1</v>
      </c>
      <c r="H457" s="29">
        <f t="shared" si="11"/>
        <v>99.91969824495777</v>
      </c>
    </row>
    <row r="458" spans="1:8" ht="78.75">
      <c r="A458" s="49" t="s">
        <v>252</v>
      </c>
      <c r="B458" s="22" t="s">
        <v>86</v>
      </c>
      <c r="C458" s="22" t="s">
        <v>69</v>
      </c>
      <c r="D458" s="22">
        <v>4209900</v>
      </c>
      <c r="E458" s="22" t="s">
        <v>114</v>
      </c>
      <c r="F458" s="36">
        <v>79801.9</v>
      </c>
      <c r="G458" s="62">
        <v>79737.5</v>
      </c>
      <c r="H458" s="29">
        <f t="shared" si="11"/>
        <v>99.91930016703864</v>
      </c>
    </row>
    <row r="459" spans="1:8" ht="31.5">
      <c r="A459" s="49" t="s">
        <v>115</v>
      </c>
      <c r="B459" s="22" t="s">
        <v>86</v>
      </c>
      <c r="C459" s="22" t="s">
        <v>69</v>
      </c>
      <c r="D459" s="22">
        <v>4209900</v>
      </c>
      <c r="E459" s="22" t="s">
        <v>116</v>
      </c>
      <c r="F459" s="36">
        <f>395.6</f>
        <v>395.6</v>
      </c>
      <c r="G459" s="61">
        <v>395.6</v>
      </c>
      <c r="H459" s="29">
        <f t="shared" si="11"/>
        <v>100</v>
      </c>
    </row>
    <row r="460" spans="1:8" ht="15.75">
      <c r="A460" s="49" t="s">
        <v>365</v>
      </c>
      <c r="B460" s="22" t="s">
        <v>86</v>
      </c>
      <c r="C460" s="22" t="s">
        <v>69</v>
      </c>
      <c r="D460" s="22" t="s">
        <v>128</v>
      </c>
      <c r="E460" s="22"/>
      <c r="F460" s="36">
        <f>F461</f>
        <v>19053.600000000002</v>
      </c>
      <c r="G460" s="36">
        <f>G461</f>
        <v>18779.7</v>
      </c>
      <c r="H460" s="29">
        <f t="shared" si="11"/>
        <v>98.56247638241591</v>
      </c>
    </row>
    <row r="461" spans="1:8" ht="78.75">
      <c r="A461" s="49" t="s">
        <v>366</v>
      </c>
      <c r="B461" s="22" t="s">
        <v>86</v>
      </c>
      <c r="C461" s="22" t="s">
        <v>69</v>
      </c>
      <c r="D461" s="22" t="s">
        <v>118</v>
      </c>
      <c r="E461" s="22"/>
      <c r="F461" s="36">
        <f>F462+F464</f>
        <v>19053.600000000002</v>
      </c>
      <c r="G461" s="36">
        <f>G462+G464</f>
        <v>18779.7</v>
      </c>
      <c r="H461" s="29">
        <f t="shared" si="11"/>
        <v>98.56247638241591</v>
      </c>
    </row>
    <row r="462" spans="1:8" ht="47.25">
      <c r="A462" s="49" t="s">
        <v>298</v>
      </c>
      <c r="B462" s="22" t="s">
        <v>86</v>
      </c>
      <c r="C462" s="22" t="s">
        <v>69</v>
      </c>
      <c r="D462" s="22" t="s">
        <v>118</v>
      </c>
      <c r="E462" s="22" t="s">
        <v>191</v>
      </c>
      <c r="F462" s="36">
        <f>F463</f>
        <v>17457.100000000002</v>
      </c>
      <c r="G462" s="36">
        <f>G463</f>
        <v>17183.3</v>
      </c>
      <c r="H462" s="29">
        <f t="shared" si="11"/>
        <v>98.43158371092562</v>
      </c>
    </row>
    <row r="463" spans="1:8" ht="15.75">
      <c r="A463" s="49" t="s">
        <v>29</v>
      </c>
      <c r="B463" s="22" t="s">
        <v>86</v>
      </c>
      <c r="C463" s="22" t="s">
        <v>69</v>
      </c>
      <c r="D463" s="22" t="s">
        <v>118</v>
      </c>
      <c r="E463" s="22" t="s">
        <v>299</v>
      </c>
      <c r="F463" s="36">
        <f>17941.2-484.1</f>
        <v>17457.100000000002</v>
      </c>
      <c r="G463" s="62">
        <v>17183.3</v>
      </c>
      <c r="H463" s="29">
        <f t="shared" si="11"/>
        <v>98.43158371092562</v>
      </c>
    </row>
    <row r="464" spans="1:8" ht="47.25">
      <c r="A464" s="49" t="s">
        <v>251</v>
      </c>
      <c r="B464" s="22" t="s">
        <v>86</v>
      </c>
      <c r="C464" s="22" t="s">
        <v>69</v>
      </c>
      <c r="D464" s="22" t="s">
        <v>118</v>
      </c>
      <c r="E464" s="22" t="s">
        <v>110</v>
      </c>
      <c r="F464" s="36">
        <f>F466+F467</f>
        <v>1596.5</v>
      </c>
      <c r="G464" s="36">
        <f>G466+G467</f>
        <v>1596.4</v>
      </c>
      <c r="H464" s="29">
        <f t="shared" si="11"/>
        <v>99.99373629815221</v>
      </c>
    </row>
    <row r="465" spans="1:8" ht="15.75">
      <c r="A465" s="49" t="s">
        <v>111</v>
      </c>
      <c r="B465" s="22" t="s">
        <v>86</v>
      </c>
      <c r="C465" s="22" t="s">
        <v>69</v>
      </c>
      <c r="D465" s="22" t="s">
        <v>118</v>
      </c>
      <c r="E465" s="22" t="s">
        <v>112</v>
      </c>
      <c r="F465" s="36">
        <f>F466+F467</f>
        <v>1596.5</v>
      </c>
      <c r="G465" s="36">
        <f>G466+G467</f>
        <v>1596.4</v>
      </c>
      <c r="H465" s="29">
        <f t="shared" si="11"/>
        <v>99.99373629815221</v>
      </c>
    </row>
    <row r="466" spans="1:8" ht="78.75">
      <c r="A466" s="49" t="s">
        <v>252</v>
      </c>
      <c r="B466" s="22" t="s">
        <v>86</v>
      </c>
      <c r="C466" s="22" t="s">
        <v>69</v>
      </c>
      <c r="D466" s="22" t="s">
        <v>118</v>
      </c>
      <c r="E466" s="22" t="s">
        <v>114</v>
      </c>
      <c r="F466" s="36">
        <f>3500-612.4+484.1-2387.6</f>
        <v>984.0999999999999</v>
      </c>
      <c r="G466" s="62">
        <v>984</v>
      </c>
      <c r="H466" s="29">
        <f t="shared" si="11"/>
        <v>99.98983843105377</v>
      </c>
    </row>
    <row r="467" spans="1:8" ht="31.5">
      <c r="A467" s="49" t="s">
        <v>115</v>
      </c>
      <c r="B467" s="22" t="s">
        <v>86</v>
      </c>
      <c r="C467" s="22" t="s">
        <v>69</v>
      </c>
      <c r="D467" s="22" t="s">
        <v>118</v>
      </c>
      <c r="E467" s="22" t="s">
        <v>116</v>
      </c>
      <c r="F467" s="36">
        <v>612.4</v>
      </c>
      <c r="G467" s="62">
        <v>612.4</v>
      </c>
      <c r="H467" s="29">
        <f t="shared" si="11"/>
        <v>100</v>
      </c>
    </row>
    <row r="468" spans="1:8" ht="15.75">
      <c r="A468" s="47" t="s">
        <v>40</v>
      </c>
      <c r="B468" s="24" t="s">
        <v>86</v>
      </c>
      <c r="C468" s="24" t="s">
        <v>82</v>
      </c>
      <c r="D468" s="22"/>
      <c r="E468" s="22"/>
      <c r="F468" s="35">
        <f>F480+F529+F555+F477+F571+F568+F576+F469+F473</f>
        <v>853744.1</v>
      </c>
      <c r="G468" s="35">
        <f>G480+G529+G555+G477+G571+G568+G576+G469+G473</f>
        <v>840821.2</v>
      </c>
      <c r="H468" s="30">
        <f t="shared" si="11"/>
        <v>98.48632628910701</v>
      </c>
    </row>
    <row r="469" spans="1:8" ht="94.5">
      <c r="A469" s="49" t="s">
        <v>437</v>
      </c>
      <c r="B469" s="22" t="s">
        <v>86</v>
      </c>
      <c r="C469" s="22" t="s">
        <v>82</v>
      </c>
      <c r="D469" s="22" t="s">
        <v>438</v>
      </c>
      <c r="E469" s="22"/>
      <c r="F469" s="36">
        <f aca="true" t="shared" si="17" ref="F469:G471">F470</f>
        <v>1656.3</v>
      </c>
      <c r="G469" s="36">
        <f t="shared" si="17"/>
        <v>1656.3</v>
      </c>
      <c r="H469" s="29">
        <f t="shared" si="11"/>
        <v>100</v>
      </c>
    </row>
    <row r="470" spans="1:8" ht="47.25">
      <c r="A470" s="49" t="s">
        <v>251</v>
      </c>
      <c r="B470" s="22" t="s">
        <v>86</v>
      </c>
      <c r="C470" s="22" t="s">
        <v>82</v>
      </c>
      <c r="D470" s="22" t="s">
        <v>438</v>
      </c>
      <c r="E470" s="22" t="s">
        <v>110</v>
      </c>
      <c r="F470" s="36">
        <f t="shared" si="17"/>
        <v>1656.3</v>
      </c>
      <c r="G470" s="36">
        <f t="shared" si="17"/>
        <v>1656.3</v>
      </c>
      <c r="H470" s="29">
        <f t="shared" si="11"/>
        <v>100</v>
      </c>
    </row>
    <row r="471" spans="1:8" ht="15.75">
      <c r="A471" s="49" t="s">
        <v>111</v>
      </c>
      <c r="B471" s="22" t="s">
        <v>86</v>
      </c>
      <c r="C471" s="22" t="s">
        <v>82</v>
      </c>
      <c r="D471" s="22" t="s">
        <v>438</v>
      </c>
      <c r="E471" s="22" t="s">
        <v>112</v>
      </c>
      <c r="F471" s="36">
        <f t="shared" si="17"/>
        <v>1656.3</v>
      </c>
      <c r="G471" s="36">
        <f t="shared" si="17"/>
        <v>1656.3</v>
      </c>
      <c r="H471" s="29">
        <f t="shared" si="11"/>
        <v>100</v>
      </c>
    </row>
    <row r="472" spans="1:8" ht="78.75">
      <c r="A472" s="49" t="s">
        <v>252</v>
      </c>
      <c r="B472" s="22" t="s">
        <v>86</v>
      </c>
      <c r="C472" s="22" t="s">
        <v>82</v>
      </c>
      <c r="D472" s="22" t="s">
        <v>438</v>
      </c>
      <c r="E472" s="22" t="s">
        <v>114</v>
      </c>
      <c r="F472" s="36">
        <v>1656.3</v>
      </c>
      <c r="G472" s="36">
        <v>1656.3</v>
      </c>
      <c r="H472" s="29">
        <f t="shared" si="11"/>
        <v>100</v>
      </c>
    </row>
    <row r="473" spans="1:8" ht="15.75">
      <c r="A473" s="49" t="s">
        <v>12</v>
      </c>
      <c r="B473" s="22" t="s">
        <v>86</v>
      </c>
      <c r="C473" s="22" t="s">
        <v>82</v>
      </c>
      <c r="D473" s="22" t="s">
        <v>79</v>
      </c>
      <c r="E473" s="22"/>
      <c r="F473" s="36">
        <f aca="true" t="shared" si="18" ref="F473:G475">F474</f>
        <v>126.2</v>
      </c>
      <c r="G473" s="36">
        <f t="shared" si="18"/>
        <v>126.2</v>
      </c>
      <c r="H473" s="29">
        <f t="shared" si="11"/>
        <v>100</v>
      </c>
    </row>
    <row r="474" spans="1:8" ht="47.25">
      <c r="A474" s="49" t="s">
        <v>251</v>
      </c>
      <c r="B474" s="22" t="s">
        <v>86</v>
      </c>
      <c r="C474" s="22" t="s">
        <v>82</v>
      </c>
      <c r="D474" s="22" t="s">
        <v>79</v>
      </c>
      <c r="E474" s="22" t="s">
        <v>110</v>
      </c>
      <c r="F474" s="36">
        <f t="shared" si="18"/>
        <v>126.2</v>
      </c>
      <c r="G474" s="36">
        <f t="shared" si="18"/>
        <v>126.2</v>
      </c>
      <c r="H474" s="29">
        <f t="shared" si="11"/>
        <v>100</v>
      </c>
    </row>
    <row r="475" spans="1:8" ht="15.75">
      <c r="A475" s="49" t="s">
        <v>111</v>
      </c>
      <c r="B475" s="22" t="s">
        <v>86</v>
      </c>
      <c r="C475" s="22" t="s">
        <v>82</v>
      </c>
      <c r="D475" s="22" t="s">
        <v>79</v>
      </c>
      <c r="E475" s="22" t="s">
        <v>112</v>
      </c>
      <c r="F475" s="36">
        <f t="shared" si="18"/>
        <v>126.2</v>
      </c>
      <c r="G475" s="36">
        <f t="shared" si="18"/>
        <v>126.2</v>
      </c>
      <c r="H475" s="29">
        <f t="shared" si="11"/>
        <v>100</v>
      </c>
    </row>
    <row r="476" spans="1:8" ht="78.75">
      <c r="A476" s="49" t="s">
        <v>252</v>
      </c>
      <c r="B476" s="22" t="s">
        <v>86</v>
      </c>
      <c r="C476" s="22" t="s">
        <v>82</v>
      </c>
      <c r="D476" s="22" t="s">
        <v>79</v>
      </c>
      <c r="E476" s="22" t="s">
        <v>114</v>
      </c>
      <c r="F476" s="36">
        <v>126.2</v>
      </c>
      <c r="G476" s="36">
        <v>126.2</v>
      </c>
      <c r="H476" s="29">
        <f t="shared" si="11"/>
        <v>100</v>
      </c>
    </row>
    <row r="477" spans="1:8" ht="31.5">
      <c r="A477" s="49" t="s">
        <v>342</v>
      </c>
      <c r="B477" s="22" t="s">
        <v>86</v>
      </c>
      <c r="C477" s="22" t="s">
        <v>82</v>
      </c>
      <c r="D477" s="22" t="s">
        <v>343</v>
      </c>
      <c r="E477" s="22"/>
      <c r="F477" s="36">
        <f>F478</f>
        <v>523.7</v>
      </c>
      <c r="G477" s="36">
        <f>G478</f>
        <v>523.7</v>
      </c>
      <c r="H477" s="29">
        <f t="shared" si="11"/>
        <v>100</v>
      </c>
    </row>
    <row r="478" spans="1:8" ht="15.75">
      <c r="A478" s="49" t="s">
        <v>29</v>
      </c>
      <c r="B478" s="22" t="s">
        <v>86</v>
      </c>
      <c r="C478" s="22" t="s">
        <v>82</v>
      </c>
      <c r="D478" s="22" t="s">
        <v>343</v>
      </c>
      <c r="E478" s="22" t="s">
        <v>191</v>
      </c>
      <c r="F478" s="36">
        <f>F479</f>
        <v>523.7</v>
      </c>
      <c r="G478" s="36">
        <f>G479</f>
        <v>523.7</v>
      </c>
      <c r="H478" s="29">
        <f t="shared" si="11"/>
        <v>100</v>
      </c>
    </row>
    <row r="479" spans="1:8" ht="47.25">
      <c r="A479" s="49" t="s">
        <v>251</v>
      </c>
      <c r="B479" s="22" t="s">
        <v>86</v>
      </c>
      <c r="C479" s="22" t="s">
        <v>82</v>
      </c>
      <c r="D479" s="22" t="s">
        <v>343</v>
      </c>
      <c r="E479" s="22" t="s">
        <v>299</v>
      </c>
      <c r="F479" s="36">
        <v>523.7</v>
      </c>
      <c r="G479" s="71">
        <v>523.7</v>
      </c>
      <c r="H479" s="29">
        <f t="shared" si="11"/>
        <v>100</v>
      </c>
    </row>
    <row r="480" spans="1:8" ht="31.5">
      <c r="A480" s="49" t="s">
        <v>41</v>
      </c>
      <c r="B480" s="22" t="s">
        <v>86</v>
      </c>
      <c r="C480" s="22" t="s">
        <v>82</v>
      </c>
      <c r="D480" s="22">
        <v>4210000</v>
      </c>
      <c r="E480" s="22"/>
      <c r="F480" s="36">
        <f>F481+F487+F490+F496+F500+F506+F510+F518</f>
        <v>611370.6</v>
      </c>
      <c r="G480" s="36">
        <f>G481+G487+G490+G496+G500+G506+G510+G518</f>
        <v>599536.2</v>
      </c>
      <c r="H480" s="29">
        <f t="shared" si="11"/>
        <v>98.06428375849279</v>
      </c>
    </row>
    <row r="481" spans="1:8" ht="47.25">
      <c r="A481" s="49" t="s">
        <v>304</v>
      </c>
      <c r="B481" s="22" t="s">
        <v>86</v>
      </c>
      <c r="C481" s="22" t="s">
        <v>82</v>
      </c>
      <c r="D481" s="22" t="s">
        <v>367</v>
      </c>
      <c r="E481" s="22"/>
      <c r="F481" s="36">
        <f>F484+F482</f>
        <v>31456.8</v>
      </c>
      <c r="G481" s="36">
        <f>G484+G482</f>
        <v>31456.8</v>
      </c>
      <c r="H481" s="29">
        <f t="shared" si="11"/>
        <v>100</v>
      </c>
    </row>
    <row r="482" spans="1:8" ht="31.5">
      <c r="A482" s="46" t="s">
        <v>170</v>
      </c>
      <c r="B482" s="22" t="s">
        <v>86</v>
      </c>
      <c r="C482" s="22" t="s">
        <v>82</v>
      </c>
      <c r="D482" s="22" t="s">
        <v>367</v>
      </c>
      <c r="E482" s="22" t="s">
        <v>171</v>
      </c>
      <c r="F482" s="36">
        <f>F483</f>
        <v>21786.8</v>
      </c>
      <c r="G482" s="36">
        <f>G483</f>
        <v>21786.8</v>
      </c>
      <c r="H482" s="29">
        <f t="shared" si="11"/>
        <v>100</v>
      </c>
    </row>
    <row r="483" spans="1:8" ht="47.25">
      <c r="A483" s="41" t="s">
        <v>233</v>
      </c>
      <c r="B483" s="22" t="s">
        <v>86</v>
      </c>
      <c r="C483" s="22" t="s">
        <v>82</v>
      </c>
      <c r="D483" s="22" t="s">
        <v>367</v>
      </c>
      <c r="E483" s="22" t="s">
        <v>234</v>
      </c>
      <c r="F483" s="36">
        <f>14539.2+3623.8+3623.8</f>
        <v>21786.8</v>
      </c>
      <c r="G483" s="62">
        <v>21786.8</v>
      </c>
      <c r="H483" s="29">
        <f t="shared" si="11"/>
        <v>100</v>
      </c>
    </row>
    <row r="484" spans="1:8" ht="47.25">
      <c r="A484" s="49" t="s">
        <v>251</v>
      </c>
      <c r="B484" s="22" t="s">
        <v>86</v>
      </c>
      <c r="C484" s="22" t="s">
        <v>82</v>
      </c>
      <c r="D484" s="22" t="s">
        <v>367</v>
      </c>
      <c r="E484" s="22" t="s">
        <v>110</v>
      </c>
      <c r="F484" s="36">
        <f>F485</f>
        <v>9670</v>
      </c>
      <c r="G484" s="36">
        <f>G485</f>
        <v>9670</v>
      </c>
      <c r="H484" s="29">
        <f t="shared" si="11"/>
        <v>100</v>
      </c>
    </row>
    <row r="485" spans="1:8" ht="15.75">
      <c r="A485" s="49" t="s">
        <v>111</v>
      </c>
      <c r="B485" s="22" t="s">
        <v>86</v>
      </c>
      <c r="C485" s="22" t="s">
        <v>82</v>
      </c>
      <c r="D485" s="22" t="s">
        <v>367</v>
      </c>
      <c r="E485" s="22" t="s">
        <v>112</v>
      </c>
      <c r="F485" s="36">
        <f>F486</f>
        <v>9670</v>
      </c>
      <c r="G485" s="36">
        <f>G486</f>
        <v>9670</v>
      </c>
      <c r="H485" s="29">
        <f t="shared" si="11"/>
        <v>100</v>
      </c>
    </row>
    <row r="486" spans="1:8" ht="31.5">
      <c r="A486" s="49" t="s">
        <v>115</v>
      </c>
      <c r="B486" s="22" t="s">
        <v>86</v>
      </c>
      <c r="C486" s="22" t="s">
        <v>82</v>
      </c>
      <c r="D486" s="22" t="s">
        <v>367</v>
      </c>
      <c r="E486" s="22" t="s">
        <v>116</v>
      </c>
      <c r="F486" s="36">
        <f>9157.5+512.5</f>
        <v>9670</v>
      </c>
      <c r="G486" s="36">
        <v>9670</v>
      </c>
      <c r="H486" s="29">
        <f t="shared" si="11"/>
        <v>100</v>
      </c>
    </row>
    <row r="487" spans="1:8" ht="31.5">
      <c r="A487" s="49" t="s">
        <v>361</v>
      </c>
      <c r="B487" s="22" t="s">
        <v>86</v>
      </c>
      <c r="C487" s="22" t="s">
        <v>82</v>
      </c>
      <c r="D487" s="22" t="s">
        <v>368</v>
      </c>
      <c r="E487" s="22"/>
      <c r="F487" s="36">
        <f>F488</f>
        <v>10951.699999999999</v>
      </c>
      <c r="G487" s="36">
        <f>G488</f>
        <v>8073.2</v>
      </c>
      <c r="H487" s="29">
        <f t="shared" si="11"/>
        <v>73.71640932457974</v>
      </c>
    </row>
    <row r="488" spans="1:8" ht="47.25">
      <c r="A488" s="49" t="s">
        <v>298</v>
      </c>
      <c r="B488" s="22" t="s">
        <v>86</v>
      </c>
      <c r="C488" s="22" t="s">
        <v>82</v>
      </c>
      <c r="D488" s="22" t="s">
        <v>368</v>
      </c>
      <c r="E488" s="22" t="s">
        <v>191</v>
      </c>
      <c r="F488" s="36">
        <f>F489</f>
        <v>10951.699999999999</v>
      </c>
      <c r="G488" s="36">
        <f>G489</f>
        <v>8073.2</v>
      </c>
      <c r="H488" s="29">
        <f t="shared" si="11"/>
        <v>73.71640932457974</v>
      </c>
    </row>
    <row r="489" spans="1:8" ht="15.75">
      <c r="A489" s="49" t="s">
        <v>29</v>
      </c>
      <c r="B489" s="22" t="s">
        <v>86</v>
      </c>
      <c r="C489" s="22" t="s">
        <v>82</v>
      </c>
      <c r="D489" s="22" t="s">
        <v>368</v>
      </c>
      <c r="E489" s="22" t="s">
        <v>299</v>
      </c>
      <c r="F489" s="36">
        <f>75.2+5700+319.1+4600+257.4</f>
        <v>10951.699999999999</v>
      </c>
      <c r="G489" s="62">
        <v>8073.2</v>
      </c>
      <c r="H489" s="29">
        <f t="shared" si="11"/>
        <v>73.71640932457974</v>
      </c>
    </row>
    <row r="490" spans="1:8" ht="78.75">
      <c r="A490" s="49" t="s">
        <v>356</v>
      </c>
      <c r="B490" s="22" t="s">
        <v>86</v>
      </c>
      <c r="C490" s="22" t="s">
        <v>82</v>
      </c>
      <c r="D490" s="22" t="s">
        <v>369</v>
      </c>
      <c r="E490" s="22"/>
      <c r="F490" s="36">
        <f>F493+F491</f>
        <v>532.5</v>
      </c>
      <c r="G490" s="36">
        <f>G493+G491</f>
        <v>483.1</v>
      </c>
      <c r="H490" s="29">
        <f t="shared" si="11"/>
        <v>90.72300469483568</v>
      </c>
    </row>
    <row r="491" spans="1:8" ht="94.5">
      <c r="A491" s="41" t="s">
        <v>228</v>
      </c>
      <c r="B491" s="22" t="s">
        <v>86</v>
      </c>
      <c r="C491" s="22" t="s">
        <v>82</v>
      </c>
      <c r="D491" s="22" t="s">
        <v>369</v>
      </c>
      <c r="E491" s="22" t="s">
        <v>231</v>
      </c>
      <c r="F491" s="36">
        <f>F492</f>
        <v>35.5</v>
      </c>
      <c r="G491" s="36">
        <f>G492</f>
        <v>35.5</v>
      </c>
      <c r="H491" s="29">
        <f t="shared" si="11"/>
        <v>100</v>
      </c>
    </row>
    <row r="492" spans="1:8" ht="31.5">
      <c r="A492" s="49" t="s">
        <v>177</v>
      </c>
      <c r="B492" s="22" t="s">
        <v>86</v>
      </c>
      <c r="C492" s="22" t="s">
        <v>82</v>
      </c>
      <c r="D492" s="22" t="s">
        <v>369</v>
      </c>
      <c r="E492" s="22" t="s">
        <v>178</v>
      </c>
      <c r="F492" s="36">
        <v>35.5</v>
      </c>
      <c r="G492" s="61">
        <v>35.5</v>
      </c>
      <c r="H492" s="29">
        <f t="shared" si="11"/>
        <v>100</v>
      </c>
    </row>
    <row r="493" spans="1:8" ht="47.25">
      <c r="A493" s="49" t="s">
        <v>251</v>
      </c>
      <c r="B493" s="22" t="s">
        <v>86</v>
      </c>
      <c r="C493" s="22" t="s">
        <v>82</v>
      </c>
      <c r="D493" s="22" t="s">
        <v>369</v>
      </c>
      <c r="E493" s="22" t="s">
        <v>110</v>
      </c>
      <c r="F493" s="36">
        <f>F494</f>
        <v>497</v>
      </c>
      <c r="G493" s="36">
        <f>G494</f>
        <v>447.6</v>
      </c>
      <c r="H493" s="29">
        <f aca="true" t="shared" si="19" ref="H493:H554">G493/F493*100</f>
        <v>90.06036217303823</v>
      </c>
    </row>
    <row r="494" spans="1:8" ht="15.75">
      <c r="A494" s="49" t="s">
        <v>111</v>
      </c>
      <c r="B494" s="22" t="s">
        <v>86</v>
      </c>
      <c r="C494" s="22" t="s">
        <v>82</v>
      </c>
      <c r="D494" s="22" t="s">
        <v>369</v>
      </c>
      <c r="E494" s="22" t="s">
        <v>112</v>
      </c>
      <c r="F494" s="36">
        <f>F495</f>
        <v>497</v>
      </c>
      <c r="G494" s="36">
        <f>G495</f>
        <v>447.6</v>
      </c>
      <c r="H494" s="29">
        <f t="shared" si="19"/>
        <v>90.06036217303823</v>
      </c>
    </row>
    <row r="495" spans="1:8" ht="78.75">
      <c r="A495" s="49" t="s">
        <v>252</v>
      </c>
      <c r="B495" s="22" t="s">
        <v>86</v>
      </c>
      <c r="C495" s="22" t="s">
        <v>82</v>
      </c>
      <c r="D495" s="22" t="s">
        <v>369</v>
      </c>
      <c r="E495" s="22" t="s">
        <v>114</v>
      </c>
      <c r="F495" s="36">
        <v>497</v>
      </c>
      <c r="G495" s="61">
        <v>447.6</v>
      </c>
      <c r="H495" s="29">
        <f t="shared" si="19"/>
        <v>90.06036217303823</v>
      </c>
    </row>
    <row r="496" spans="1:8" ht="63">
      <c r="A496" s="21" t="s">
        <v>370</v>
      </c>
      <c r="B496" s="22" t="s">
        <v>86</v>
      </c>
      <c r="C496" s="22" t="s">
        <v>82</v>
      </c>
      <c r="D496" s="22" t="s">
        <v>371</v>
      </c>
      <c r="E496" s="22"/>
      <c r="F496" s="36">
        <f aca="true" t="shared" si="20" ref="F496:G498">F497</f>
        <v>1826.8000000000002</v>
      </c>
      <c r="G496" s="36">
        <f t="shared" si="20"/>
        <v>1671.1</v>
      </c>
      <c r="H496" s="29">
        <f t="shared" si="19"/>
        <v>91.4768994963871</v>
      </c>
    </row>
    <row r="497" spans="1:8" ht="47.25">
      <c r="A497" s="49" t="s">
        <v>251</v>
      </c>
      <c r="B497" s="22" t="s">
        <v>86</v>
      </c>
      <c r="C497" s="22" t="s">
        <v>82</v>
      </c>
      <c r="D497" s="22" t="s">
        <v>371</v>
      </c>
      <c r="E497" s="22" t="s">
        <v>110</v>
      </c>
      <c r="F497" s="36">
        <f t="shared" si="20"/>
        <v>1826.8000000000002</v>
      </c>
      <c r="G497" s="36">
        <f t="shared" si="20"/>
        <v>1671.1</v>
      </c>
      <c r="H497" s="29">
        <f t="shared" si="19"/>
        <v>91.4768994963871</v>
      </c>
    </row>
    <row r="498" spans="1:8" ht="15.75">
      <c r="A498" s="49" t="s">
        <v>111</v>
      </c>
      <c r="B498" s="22" t="s">
        <v>86</v>
      </c>
      <c r="C498" s="22" t="s">
        <v>82</v>
      </c>
      <c r="D498" s="22" t="s">
        <v>371</v>
      </c>
      <c r="E498" s="22" t="s">
        <v>112</v>
      </c>
      <c r="F498" s="36">
        <f t="shared" si="20"/>
        <v>1826.8000000000002</v>
      </c>
      <c r="G498" s="36">
        <f t="shared" si="20"/>
        <v>1671.1</v>
      </c>
      <c r="H498" s="29">
        <f t="shared" si="19"/>
        <v>91.4768994963871</v>
      </c>
    </row>
    <row r="499" spans="1:8" ht="78.75">
      <c r="A499" s="49" t="s">
        <v>252</v>
      </c>
      <c r="B499" s="22" t="s">
        <v>86</v>
      </c>
      <c r="C499" s="22" t="s">
        <v>82</v>
      </c>
      <c r="D499" s="22" t="s">
        <v>371</v>
      </c>
      <c r="E499" s="22" t="s">
        <v>114</v>
      </c>
      <c r="F499" s="36">
        <f>1634.4-16.6+272.3-63.3</f>
        <v>1826.8000000000002</v>
      </c>
      <c r="G499" s="62">
        <v>1671.1</v>
      </c>
      <c r="H499" s="29">
        <f t="shared" si="19"/>
        <v>91.4768994963871</v>
      </c>
    </row>
    <row r="500" spans="1:8" ht="173.25">
      <c r="A500" s="49" t="s">
        <v>199</v>
      </c>
      <c r="B500" s="22" t="s">
        <v>86</v>
      </c>
      <c r="C500" s="22" t="s">
        <v>82</v>
      </c>
      <c r="D500" s="22" t="s">
        <v>372</v>
      </c>
      <c r="E500" s="22"/>
      <c r="F500" s="36">
        <f>F501+F504</f>
        <v>10114</v>
      </c>
      <c r="G500" s="36">
        <f>G501+G504</f>
        <v>9964.9</v>
      </c>
      <c r="H500" s="29">
        <f t="shared" si="19"/>
        <v>98.52580581372354</v>
      </c>
    </row>
    <row r="501" spans="1:8" ht="47.25">
      <c r="A501" s="49" t="s">
        <v>251</v>
      </c>
      <c r="B501" s="22" t="s">
        <v>86</v>
      </c>
      <c r="C501" s="22" t="s">
        <v>82</v>
      </c>
      <c r="D501" s="22" t="s">
        <v>372</v>
      </c>
      <c r="E501" s="22" t="s">
        <v>110</v>
      </c>
      <c r="F501" s="36">
        <f>F502</f>
        <v>9916</v>
      </c>
      <c r="G501" s="36">
        <f>G502</f>
        <v>9774.3</v>
      </c>
      <c r="H501" s="29">
        <f t="shared" si="19"/>
        <v>98.57099636950383</v>
      </c>
    </row>
    <row r="502" spans="1:8" ht="15.75">
      <c r="A502" s="49" t="s">
        <v>111</v>
      </c>
      <c r="B502" s="22" t="s">
        <v>86</v>
      </c>
      <c r="C502" s="22" t="s">
        <v>82</v>
      </c>
      <c r="D502" s="22" t="s">
        <v>372</v>
      </c>
      <c r="E502" s="22" t="s">
        <v>112</v>
      </c>
      <c r="F502" s="36">
        <f>F503</f>
        <v>9916</v>
      </c>
      <c r="G502" s="36">
        <f>G503</f>
        <v>9774.3</v>
      </c>
      <c r="H502" s="29">
        <f t="shared" si="19"/>
        <v>98.57099636950383</v>
      </c>
    </row>
    <row r="503" spans="1:8" ht="78.75">
      <c r="A503" s="49" t="s">
        <v>252</v>
      </c>
      <c r="B503" s="22" t="s">
        <v>86</v>
      </c>
      <c r="C503" s="22" t="s">
        <v>82</v>
      </c>
      <c r="D503" s="22" t="s">
        <v>372</v>
      </c>
      <c r="E503" s="22" t="s">
        <v>114</v>
      </c>
      <c r="F503" s="36">
        <f>9837+79</f>
        <v>9916</v>
      </c>
      <c r="G503" s="62">
        <v>9774.3</v>
      </c>
      <c r="H503" s="29">
        <f t="shared" si="19"/>
        <v>98.57099636950383</v>
      </c>
    </row>
    <row r="504" spans="1:8" ht="31.5">
      <c r="A504" s="46" t="s">
        <v>170</v>
      </c>
      <c r="B504" s="22" t="s">
        <v>86</v>
      </c>
      <c r="C504" s="22" t="s">
        <v>82</v>
      </c>
      <c r="D504" s="22" t="s">
        <v>372</v>
      </c>
      <c r="E504" s="22" t="s">
        <v>171</v>
      </c>
      <c r="F504" s="36">
        <f>F505</f>
        <v>198</v>
      </c>
      <c r="G504" s="36">
        <f>G505</f>
        <v>190.6</v>
      </c>
      <c r="H504" s="29">
        <f t="shared" si="19"/>
        <v>96.26262626262626</v>
      </c>
    </row>
    <row r="505" spans="1:8" ht="47.25">
      <c r="A505" s="41" t="s">
        <v>233</v>
      </c>
      <c r="B505" s="22" t="s">
        <v>86</v>
      </c>
      <c r="C505" s="22" t="s">
        <v>82</v>
      </c>
      <c r="D505" s="22" t="s">
        <v>372</v>
      </c>
      <c r="E505" s="22" t="s">
        <v>234</v>
      </c>
      <c r="F505" s="36">
        <v>198</v>
      </c>
      <c r="G505" s="61">
        <v>190.6</v>
      </c>
      <c r="H505" s="29">
        <f t="shared" si="19"/>
        <v>96.26262626262626</v>
      </c>
    </row>
    <row r="506" spans="1:8" ht="220.5">
      <c r="A506" s="50" t="s">
        <v>373</v>
      </c>
      <c r="B506" s="22" t="s">
        <v>86</v>
      </c>
      <c r="C506" s="22" t="s">
        <v>82</v>
      </c>
      <c r="D506" s="22" t="s">
        <v>374</v>
      </c>
      <c r="E506" s="22"/>
      <c r="F506" s="36">
        <f aca="true" t="shared" si="21" ref="F506:G508">F507</f>
        <v>13037</v>
      </c>
      <c r="G506" s="36">
        <f t="shared" si="21"/>
        <v>12793.1</v>
      </c>
      <c r="H506" s="29">
        <f t="shared" si="19"/>
        <v>98.12917082150801</v>
      </c>
    </row>
    <row r="507" spans="1:8" ht="47.25">
      <c r="A507" s="49" t="s">
        <v>251</v>
      </c>
      <c r="B507" s="22" t="s">
        <v>86</v>
      </c>
      <c r="C507" s="22" t="s">
        <v>82</v>
      </c>
      <c r="D507" s="22" t="s">
        <v>374</v>
      </c>
      <c r="E507" s="22" t="s">
        <v>110</v>
      </c>
      <c r="F507" s="36">
        <f t="shared" si="21"/>
        <v>13037</v>
      </c>
      <c r="G507" s="36">
        <f t="shared" si="21"/>
        <v>12793.1</v>
      </c>
      <c r="H507" s="29">
        <f t="shared" si="19"/>
        <v>98.12917082150801</v>
      </c>
    </row>
    <row r="508" spans="1:8" ht="15.75">
      <c r="A508" s="49" t="s">
        <v>111</v>
      </c>
      <c r="B508" s="22" t="s">
        <v>86</v>
      </c>
      <c r="C508" s="22" t="s">
        <v>82</v>
      </c>
      <c r="D508" s="22" t="s">
        <v>374</v>
      </c>
      <c r="E508" s="22" t="s">
        <v>112</v>
      </c>
      <c r="F508" s="36">
        <f t="shared" si="21"/>
        <v>13037</v>
      </c>
      <c r="G508" s="36">
        <f t="shared" si="21"/>
        <v>12793.1</v>
      </c>
      <c r="H508" s="29">
        <f t="shared" si="19"/>
        <v>98.12917082150801</v>
      </c>
    </row>
    <row r="509" spans="1:8" ht="78.75">
      <c r="A509" s="49" t="s">
        <v>252</v>
      </c>
      <c r="B509" s="22" t="s">
        <v>86</v>
      </c>
      <c r="C509" s="22" t="s">
        <v>82</v>
      </c>
      <c r="D509" s="22" t="s">
        <v>374</v>
      </c>
      <c r="E509" s="22" t="s">
        <v>114</v>
      </c>
      <c r="F509" s="36">
        <f>13546-509</f>
        <v>13037</v>
      </c>
      <c r="G509" s="61">
        <v>12793.1</v>
      </c>
      <c r="H509" s="29">
        <f t="shared" si="19"/>
        <v>98.12917082150801</v>
      </c>
    </row>
    <row r="510" spans="1:8" ht="78.75">
      <c r="A510" s="49" t="s">
        <v>198</v>
      </c>
      <c r="B510" s="22" t="s">
        <v>86</v>
      </c>
      <c r="C510" s="22" t="s">
        <v>82</v>
      </c>
      <c r="D510" s="22" t="s">
        <v>375</v>
      </c>
      <c r="E510" s="22"/>
      <c r="F510" s="36">
        <f>F512+F513+F515</f>
        <v>481183.1</v>
      </c>
      <c r="G510" s="36">
        <f>G512+G513+G515</f>
        <v>473403.9</v>
      </c>
      <c r="H510" s="29">
        <f t="shared" si="19"/>
        <v>98.38331811736532</v>
      </c>
    </row>
    <row r="511" spans="1:8" ht="94.5">
      <c r="A511" s="41" t="s">
        <v>228</v>
      </c>
      <c r="B511" s="22" t="s">
        <v>86</v>
      </c>
      <c r="C511" s="22" t="s">
        <v>82</v>
      </c>
      <c r="D511" s="22" t="s">
        <v>375</v>
      </c>
      <c r="E511" s="22" t="s">
        <v>231</v>
      </c>
      <c r="F511" s="36">
        <f>F512</f>
        <v>9435.3</v>
      </c>
      <c r="G511" s="36">
        <f>G512</f>
        <v>8789.1</v>
      </c>
      <c r="H511" s="29">
        <f t="shared" si="19"/>
        <v>93.15125115258658</v>
      </c>
    </row>
    <row r="512" spans="1:8" ht="31.5">
      <c r="A512" s="49" t="s">
        <v>177</v>
      </c>
      <c r="B512" s="22" t="s">
        <v>86</v>
      </c>
      <c r="C512" s="22" t="s">
        <v>82</v>
      </c>
      <c r="D512" s="22" t="s">
        <v>375</v>
      </c>
      <c r="E512" s="22" t="s">
        <v>178</v>
      </c>
      <c r="F512" s="36">
        <v>9435.3</v>
      </c>
      <c r="G512" s="62">
        <v>8789.1</v>
      </c>
      <c r="H512" s="29">
        <f t="shared" si="19"/>
        <v>93.15125115258658</v>
      </c>
    </row>
    <row r="513" spans="1:8" ht="31.5">
      <c r="A513" s="46" t="s">
        <v>170</v>
      </c>
      <c r="B513" s="22" t="s">
        <v>86</v>
      </c>
      <c r="C513" s="22" t="s">
        <v>82</v>
      </c>
      <c r="D513" s="22" t="s">
        <v>375</v>
      </c>
      <c r="E513" s="22" t="s">
        <v>171</v>
      </c>
      <c r="F513" s="36">
        <f>F514</f>
        <v>188.8</v>
      </c>
      <c r="G513" s="36">
        <f>G514</f>
        <v>188.8</v>
      </c>
      <c r="H513" s="29">
        <f t="shared" si="19"/>
        <v>100</v>
      </c>
    </row>
    <row r="514" spans="1:8" ht="47.25">
      <c r="A514" s="41" t="s">
        <v>233</v>
      </c>
      <c r="B514" s="22" t="s">
        <v>86</v>
      </c>
      <c r="C514" s="22" t="s">
        <v>82</v>
      </c>
      <c r="D514" s="22" t="s">
        <v>375</v>
      </c>
      <c r="E514" s="22" t="s">
        <v>234</v>
      </c>
      <c r="F514" s="36">
        <f>471.7-282.9</f>
        <v>188.8</v>
      </c>
      <c r="G514" s="62">
        <v>188.8</v>
      </c>
      <c r="H514" s="29">
        <f t="shared" si="19"/>
        <v>100</v>
      </c>
    </row>
    <row r="515" spans="1:8" ht="47.25">
      <c r="A515" s="49" t="s">
        <v>251</v>
      </c>
      <c r="B515" s="22" t="s">
        <v>86</v>
      </c>
      <c r="C515" s="22" t="s">
        <v>82</v>
      </c>
      <c r="D515" s="22" t="s">
        <v>375</v>
      </c>
      <c r="E515" s="22" t="s">
        <v>110</v>
      </c>
      <c r="F515" s="36">
        <f>F516</f>
        <v>471559</v>
      </c>
      <c r="G515" s="36">
        <f>G516</f>
        <v>464426</v>
      </c>
      <c r="H515" s="29">
        <f t="shared" si="19"/>
        <v>98.48735789158938</v>
      </c>
    </row>
    <row r="516" spans="1:8" ht="15.75">
      <c r="A516" s="49" t="s">
        <v>111</v>
      </c>
      <c r="B516" s="22" t="s">
        <v>86</v>
      </c>
      <c r="C516" s="22" t="s">
        <v>82</v>
      </c>
      <c r="D516" s="22" t="s">
        <v>375</v>
      </c>
      <c r="E516" s="22" t="s">
        <v>112</v>
      </c>
      <c r="F516" s="36">
        <f>F517</f>
        <v>471559</v>
      </c>
      <c r="G516" s="36">
        <f>G517</f>
        <v>464426</v>
      </c>
      <c r="H516" s="29">
        <f t="shared" si="19"/>
        <v>98.48735789158938</v>
      </c>
    </row>
    <row r="517" spans="1:8" ht="78.75">
      <c r="A517" s="49" t="s">
        <v>252</v>
      </c>
      <c r="B517" s="22" t="s">
        <v>86</v>
      </c>
      <c r="C517" s="22" t="s">
        <v>82</v>
      </c>
      <c r="D517" s="22" t="s">
        <v>375</v>
      </c>
      <c r="E517" s="22" t="s">
        <v>114</v>
      </c>
      <c r="F517" s="36">
        <v>471559</v>
      </c>
      <c r="G517" s="62">
        <v>464426</v>
      </c>
      <c r="H517" s="29">
        <f t="shared" si="19"/>
        <v>98.48735789158938</v>
      </c>
    </row>
    <row r="518" spans="1:8" ht="31.5">
      <c r="A518" s="49" t="s">
        <v>108</v>
      </c>
      <c r="B518" s="22" t="s">
        <v>86</v>
      </c>
      <c r="C518" s="22" t="s">
        <v>82</v>
      </c>
      <c r="D518" s="22">
        <v>4219900</v>
      </c>
      <c r="E518" s="22"/>
      <c r="F518" s="36">
        <f>F519+F521+F525+F523</f>
        <v>62268.7</v>
      </c>
      <c r="G518" s="36">
        <f>G519+G521+G525+G523</f>
        <v>61690.09999999999</v>
      </c>
      <c r="H518" s="29">
        <f t="shared" si="19"/>
        <v>99.07080122115926</v>
      </c>
    </row>
    <row r="519" spans="1:8" ht="94.5">
      <c r="A519" s="41" t="s">
        <v>228</v>
      </c>
      <c r="B519" s="22" t="s">
        <v>86</v>
      </c>
      <c r="C519" s="22" t="s">
        <v>82</v>
      </c>
      <c r="D519" s="22" t="s">
        <v>100</v>
      </c>
      <c r="E519" s="22" t="s">
        <v>231</v>
      </c>
      <c r="F519" s="36">
        <f>F520</f>
        <v>142.5</v>
      </c>
      <c r="G519" s="36">
        <f>G520</f>
        <v>142.4</v>
      </c>
      <c r="H519" s="29">
        <f t="shared" si="19"/>
        <v>99.9298245614035</v>
      </c>
    </row>
    <row r="520" spans="1:8" ht="31.5">
      <c r="A520" s="49" t="s">
        <v>177</v>
      </c>
      <c r="B520" s="22" t="s">
        <v>86</v>
      </c>
      <c r="C520" s="22" t="s">
        <v>82</v>
      </c>
      <c r="D520" s="22" t="s">
        <v>100</v>
      </c>
      <c r="E520" s="22" t="s">
        <v>178</v>
      </c>
      <c r="F520" s="36">
        <v>142.5</v>
      </c>
      <c r="G520" s="62">
        <v>142.4</v>
      </c>
      <c r="H520" s="29">
        <f t="shared" si="19"/>
        <v>99.9298245614035</v>
      </c>
    </row>
    <row r="521" spans="1:8" ht="31.5">
      <c r="A521" s="46" t="s">
        <v>170</v>
      </c>
      <c r="B521" s="22" t="s">
        <v>86</v>
      </c>
      <c r="C521" s="22" t="s">
        <v>82</v>
      </c>
      <c r="D521" s="22" t="s">
        <v>100</v>
      </c>
      <c r="E521" s="22" t="s">
        <v>171</v>
      </c>
      <c r="F521" s="36">
        <f>F522</f>
        <v>3440.7</v>
      </c>
      <c r="G521" s="36">
        <f>G522</f>
        <v>3411.2</v>
      </c>
      <c r="H521" s="29">
        <f t="shared" si="19"/>
        <v>99.14261632807278</v>
      </c>
    </row>
    <row r="522" spans="1:8" ht="47.25">
      <c r="A522" s="41" t="s">
        <v>233</v>
      </c>
      <c r="B522" s="22" t="s">
        <v>86</v>
      </c>
      <c r="C522" s="22" t="s">
        <v>82</v>
      </c>
      <c r="D522" s="22">
        <v>4219900</v>
      </c>
      <c r="E522" s="22" t="s">
        <v>234</v>
      </c>
      <c r="F522" s="36">
        <v>3440.7</v>
      </c>
      <c r="G522" s="62">
        <v>3411.2</v>
      </c>
      <c r="H522" s="29">
        <f t="shared" si="19"/>
        <v>99.14261632807278</v>
      </c>
    </row>
    <row r="523" spans="1:8" ht="47.25">
      <c r="A523" s="49" t="s">
        <v>298</v>
      </c>
      <c r="B523" s="22" t="s">
        <v>86</v>
      </c>
      <c r="C523" s="22" t="s">
        <v>82</v>
      </c>
      <c r="D523" s="22">
        <v>4219900</v>
      </c>
      <c r="E523" s="22" t="s">
        <v>191</v>
      </c>
      <c r="F523" s="36">
        <f>F524</f>
        <v>43.2</v>
      </c>
      <c r="G523" s="36">
        <f>G524</f>
        <v>43.2</v>
      </c>
      <c r="H523" s="29">
        <f t="shared" si="19"/>
        <v>100</v>
      </c>
    </row>
    <row r="524" spans="1:8" ht="15.75">
      <c r="A524" s="49" t="s">
        <v>29</v>
      </c>
      <c r="B524" s="22" t="s">
        <v>86</v>
      </c>
      <c r="C524" s="22" t="s">
        <v>82</v>
      </c>
      <c r="D524" s="22">
        <v>4219900</v>
      </c>
      <c r="E524" s="22" t="s">
        <v>299</v>
      </c>
      <c r="F524" s="36">
        <v>43.2</v>
      </c>
      <c r="G524" s="62">
        <v>43.2</v>
      </c>
      <c r="H524" s="29">
        <f t="shared" si="19"/>
        <v>100</v>
      </c>
    </row>
    <row r="525" spans="1:8" ht="47.25">
      <c r="A525" s="49" t="s">
        <v>251</v>
      </c>
      <c r="B525" s="22" t="s">
        <v>86</v>
      </c>
      <c r="C525" s="22" t="s">
        <v>82</v>
      </c>
      <c r="D525" s="22" t="s">
        <v>100</v>
      </c>
      <c r="E525" s="22" t="s">
        <v>110</v>
      </c>
      <c r="F525" s="36">
        <f>F526</f>
        <v>58642.3</v>
      </c>
      <c r="G525" s="36">
        <f>G526</f>
        <v>58093.299999999996</v>
      </c>
      <c r="H525" s="29">
        <f t="shared" si="19"/>
        <v>99.06381570982037</v>
      </c>
    </row>
    <row r="526" spans="1:8" ht="15.75">
      <c r="A526" s="49" t="s">
        <v>111</v>
      </c>
      <c r="B526" s="22" t="s">
        <v>86</v>
      </c>
      <c r="C526" s="22" t="s">
        <v>82</v>
      </c>
      <c r="D526" s="22" t="s">
        <v>100</v>
      </c>
      <c r="E526" s="22" t="s">
        <v>112</v>
      </c>
      <c r="F526" s="36">
        <f>F527+F528</f>
        <v>58642.3</v>
      </c>
      <c r="G526" s="36">
        <f>G527+G528</f>
        <v>58093.299999999996</v>
      </c>
      <c r="H526" s="29">
        <f t="shared" si="19"/>
        <v>99.06381570982037</v>
      </c>
    </row>
    <row r="527" spans="1:8" ht="78.75">
      <c r="A527" s="49" t="s">
        <v>252</v>
      </c>
      <c r="B527" s="22" t="s">
        <v>86</v>
      </c>
      <c r="C527" s="22" t="s">
        <v>82</v>
      </c>
      <c r="D527" s="22" t="s">
        <v>100</v>
      </c>
      <c r="E527" s="22" t="s">
        <v>114</v>
      </c>
      <c r="F527" s="36">
        <v>50820.4</v>
      </c>
      <c r="G527" s="62">
        <v>50543.7</v>
      </c>
      <c r="H527" s="29">
        <f t="shared" si="19"/>
        <v>99.45553360461547</v>
      </c>
    </row>
    <row r="528" spans="1:8" ht="15.75">
      <c r="A528" s="49" t="s">
        <v>124</v>
      </c>
      <c r="B528" s="22" t="s">
        <v>86</v>
      </c>
      <c r="C528" s="22" t="s">
        <v>82</v>
      </c>
      <c r="D528" s="22" t="s">
        <v>100</v>
      </c>
      <c r="E528" s="22" t="s">
        <v>116</v>
      </c>
      <c r="F528" s="36">
        <f>1951.7+1000+1000+1000+4000-334.2-795.6</f>
        <v>7821.9</v>
      </c>
      <c r="G528" s="62">
        <v>7549.6</v>
      </c>
      <c r="H528" s="29">
        <f t="shared" si="19"/>
        <v>96.5187486416344</v>
      </c>
    </row>
    <row r="529" spans="1:8" ht="31.5">
      <c r="A529" s="49" t="s">
        <v>42</v>
      </c>
      <c r="B529" s="23" t="s">
        <v>86</v>
      </c>
      <c r="C529" s="23" t="s">
        <v>82</v>
      </c>
      <c r="D529" s="23">
        <v>4230000</v>
      </c>
      <c r="E529" s="22"/>
      <c r="F529" s="36">
        <f>F530+F534+F542+F546+F550+F538</f>
        <v>202633.4</v>
      </c>
      <c r="G529" s="36">
        <f>G530+G534+G542+G546+G550+G538</f>
        <v>201869.30000000002</v>
      </c>
      <c r="H529" s="29">
        <f t="shared" si="19"/>
        <v>99.6229150771788</v>
      </c>
    </row>
    <row r="530" spans="1:8" ht="47.25">
      <c r="A530" s="49" t="s">
        <v>304</v>
      </c>
      <c r="B530" s="22" t="s">
        <v>86</v>
      </c>
      <c r="C530" s="22" t="s">
        <v>82</v>
      </c>
      <c r="D530" s="22" t="s">
        <v>376</v>
      </c>
      <c r="E530" s="22"/>
      <c r="F530" s="36">
        <f aca="true" t="shared" si="22" ref="F530:G532">F531</f>
        <v>4080</v>
      </c>
      <c r="G530" s="36">
        <f t="shared" si="22"/>
        <v>4080</v>
      </c>
      <c r="H530" s="29">
        <f t="shared" si="19"/>
        <v>100</v>
      </c>
    </row>
    <row r="531" spans="1:8" ht="47.25">
      <c r="A531" s="49" t="s">
        <v>251</v>
      </c>
      <c r="B531" s="22" t="s">
        <v>86</v>
      </c>
      <c r="C531" s="22" t="s">
        <v>82</v>
      </c>
      <c r="D531" s="22" t="s">
        <v>376</v>
      </c>
      <c r="E531" s="22" t="s">
        <v>110</v>
      </c>
      <c r="F531" s="36">
        <f t="shared" si="22"/>
        <v>4080</v>
      </c>
      <c r="G531" s="36">
        <f t="shared" si="22"/>
        <v>4080</v>
      </c>
      <c r="H531" s="29">
        <f t="shared" si="19"/>
        <v>100</v>
      </c>
    </row>
    <row r="532" spans="1:8" ht="15.75">
      <c r="A532" s="49" t="s">
        <v>111</v>
      </c>
      <c r="B532" s="22" t="s">
        <v>86</v>
      </c>
      <c r="C532" s="22" t="s">
        <v>82</v>
      </c>
      <c r="D532" s="22" t="s">
        <v>376</v>
      </c>
      <c r="E532" s="22" t="s">
        <v>112</v>
      </c>
      <c r="F532" s="36">
        <f t="shared" si="22"/>
        <v>4080</v>
      </c>
      <c r="G532" s="36">
        <f t="shared" si="22"/>
        <v>4080</v>
      </c>
      <c r="H532" s="29">
        <f t="shared" si="19"/>
        <v>100</v>
      </c>
    </row>
    <row r="533" spans="1:8" ht="31.5">
      <c r="A533" s="49" t="s">
        <v>115</v>
      </c>
      <c r="B533" s="22" t="s">
        <v>86</v>
      </c>
      <c r="C533" s="22" t="s">
        <v>82</v>
      </c>
      <c r="D533" s="22" t="s">
        <v>376</v>
      </c>
      <c r="E533" s="22" t="s">
        <v>116</v>
      </c>
      <c r="F533" s="36">
        <f>3863.8+216.2</f>
        <v>4080</v>
      </c>
      <c r="G533" s="62">
        <v>4080</v>
      </c>
      <c r="H533" s="29">
        <f t="shared" si="19"/>
        <v>100</v>
      </c>
    </row>
    <row r="534" spans="1:8" ht="63">
      <c r="A534" s="49" t="s">
        <v>197</v>
      </c>
      <c r="B534" s="22" t="s">
        <v>86</v>
      </c>
      <c r="C534" s="22" t="s">
        <v>82</v>
      </c>
      <c r="D534" s="22" t="s">
        <v>377</v>
      </c>
      <c r="E534" s="22"/>
      <c r="F534" s="36">
        <f aca="true" t="shared" si="23" ref="F534:G536">F535</f>
        <v>44492.80000000001</v>
      </c>
      <c r="G534" s="36">
        <f t="shared" si="23"/>
        <v>44492.8</v>
      </c>
      <c r="H534" s="29">
        <f t="shared" si="19"/>
        <v>99.99999999999999</v>
      </c>
    </row>
    <row r="535" spans="1:8" ht="47.25">
      <c r="A535" s="49" t="s">
        <v>251</v>
      </c>
      <c r="B535" s="22" t="s">
        <v>86</v>
      </c>
      <c r="C535" s="22" t="s">
        <v>82</v>
      </c>
      <c r="D535" s="22" t="s">
        <v>377</v>
      </c>
      <c r="E535" s="22" t="s">
        <v>110</v>
      </c>
      <c r="F535" s="36">
        <f t="shared" si="23"/>
        <v>44492.80000000001</v>
      </c>
      <c r="G535" s="36">
        <f t="shared" si="23"/>
        <v>44492.8</v>
      </c>
      <c r="H535" s="29">
        <f t="shared" si="19"/>
        <v>99.99999999999999</v>
      </c>
    </row>
    <row r="536" spans="1:8" ht="15.75">
      <c r="A536" s="49" t="s">
        <v>111</v>
      </c>
      <c r="B536" s="22" t="s">
        <v>86</v>
      </c>
      <c r="C536" s="22" t="s">
        <v>82</v>
      </c>
      <c r="D536" s="22" t="s">
        <v>377</v>
      </c>
      <c r="E536" s="22" t="s">
        <v>112</v>
      </c>
      <c r="F536" s="36">
        <f t="shared" si="23"/>
        <v>44492.80000000001</v>
      </c>
      <c r="G536" s="36">
        <f t="shared" si="23"/>
        <v>44492.8</v>
      </c>
      <c r="H536" s="29">
        <f t="shared" si="19"/>
        <v>99.99999999999999</v>
      </c>
    </row>
    <row r="537" spans="1:8" ht="78.75">
      <c r="A537" s="49" t="s">
        <v>252</v>
      </c>
      <c r="B537" s="22" t="s">
        <v>86</v>
      </c>
      <c r="C537" s="22" t="s">
        <v>82</v>
      </c>
      <c r="D537" s="22" t="s">
        <v>377</v>
      </c>
      <c r="E537" s="22" t="s">
        <v>114</v>
      </c>
      <c r="F537" s="36">
        <f>16612.8+18787.5+2753.8+2811.8+3526.9</f>
        <v>44492.80000000001</v>
      </c>
      <c r="G537" s="61">
        <v>44492.8</v>
      </c>
      <c r="H537" s="29">
        <f t="shared" si="19"/>
        <v>99.99999999999999</v>
      </c>
    </row>
    <row r="538" spans="1:8" ht="78.75">
      <c r="A538" s="49" t="s">
        <v>356</v>
      </c>
      <c r="B538" s="22" t="s">
        <v>86</v>
      </c>
      <c r="C538" s="22" t="s">
        <v>82</v>
      </c>
      <c r="D538" s="22" t="s">
        <v>378</v>
      </c>
      <c r="E538" s="22"/>
      <c r="F538" s="36">
        <f aca="true" t="shared" si="24" ref="F538:G540">F539</f>
        <v>31.8</v>
      </c>
      <c r="G538" s="36">
        <f t="shared" si="24"/>
        <v>26.6</v>
      </c>
      <c r="H538" s="29">
        <f t="shared" si="19"/>
        <v>83.64779874213836</v>
      </c>
    </row>
    <row r="539" spans="1:8" ht="47.25">
      <c r="A539" s="49" t="s">
        <v>251</v>
      </c>
      <c r="B539" s="22" t="s">
        <v>86</v>
      </c>
      <c r="C539" s="22" t="s">
        <v>82</v>
      </c>
      <c r="D539" s="22" t="s">
        <v>378</v>
      </c>
      <c r="E539" s="22" t="s">
        <v>110</v>
      </c>
      <c r="F539" s="36">
        <f t="shared" si="24"/>
        <v>31.8</v>
      </c>
      <c r="G539" s="36">
        <f t="shared" si="24"/>
        <v>26.6</v>
      </c>
      <c r="H539" s="29">
        <f t="shared" si="19"/>
        <v>83.64779874213836</v>
      </c>
    </row>
    <row r="540" spans="1:8" ht="15.75">
      <c r="A540" s="49" t="s">
        <v>111</v>
      </c>
      <c r="B540" s="22" t="s">
        <v>86</v>
      </c>
      <c r="C540" s="22" t="s">
        <v>82</v>
      </c>
      <c r="D540" s="22" t="s">
        <v>378</v>
      </c>
      <c r="E540" s="22" t="s">
        <v>112</v>
      </c>
      <c r="F540" s="36">
        <f t="shared" si="24"/>
        <v>31.8</v>
      </c>
      <c r="G540" s="36">
        <f t="shared" si="24"/>
        <v>26.6</v>
      </c>
      <c r="H540" s="29">
        <f t="shared" si="19"/>
        <v>83.64779874213836</v>
      </c>
    </row>
    <row r="541" spans="1:8" ht="78.75">
      <c r="A541" s="49" t="s">
        <v>252</v>
      </c>
      <c r="B541" s="22" t="s">
        <v>86</v>
      </c>
      <c r="C541" s="22" t="s">
        <v>82</v>
      </c>
      <c r="D541" s="22" t="s">
        <v>378</v>
      </c>
      <c r="E541" s="22" t="s">
        <v>114</v>
      </c>
      <c r="F541" s="36">
        <v>31.8</v>
      </c>
      <c r="G541" s="62">
        <v>26.6</v>
      </c>
      <c r="H541" s="29">
        <f t="shared" si="19"/>
        <v>83.64779874213836</v>
      </c>
    </row>
    <row r="542" spans="1:8" ht="63">
      <c r="A542" s="49" t="s">
        <v>370</v>
      </c>
      <c r="B542" s="22" t="s">
        <v>86</v>
      </c>
      <c r="C542" s="22" t="s">
        <v>82</v>
      </c>
      <c r="D542" s="22" t="s">
        <v>379</v>
      </c>
      <c r="E542" s="22"/>
      <c r="F542" s="36">
        <f aca="true" t="shared" si="25" ref="F542:G544">F543</f>
        <v>312.6</v>
      </c>
      <c r="G542" s="36">
        <f t="shared" si="25"/>
        <v>303.8</v>
      </c>
      <c r="H542" s="29">
        <f t="shared" si="19"/>
        <v>97.18490083173384</v>
      </c>
    </row>
    <row r="543" spans="1:8" ht="47.25">
      <c r="A543" s="49" t="s">
        <v>251</v>
      </c>
      <c r="B543" s="22" t="s">
        <v>86</v>
      </c>
      <c r="C543" s="22" t="s">
        <v>82</v>
      </c>
      <c r="D543" s="22" t="s">
        <v>379</v>
      </c>
      <c r="E543" s="22" t="s">
        <v>110</v>
      </c>
      <c r="F543" s="36">
        <f t="shared" si="25"/>
        <v>312.6</v>
      </c>
      <c r="G543" s="36">
        <f t="shared" si="25"/>
        <v>303.8</v>
      </c>
      <c r="H543" s="29">
        <f t="shared" si="19"/>
        <v>97.18490083173384</v>
      </c>
    </row>
    <row r="544" spans="1:8" ht="15.75">
      <c r="A544" s="49" t="s">
        <v>111</v>
      </c>
      <c r="B544" s="22" t="s">
        <v>86</v>
      </c>
      <c r="C544" s="22" t="s">
        <v>82</v>
      </c>
      <c r="D544" s="22" t="s">
        <v>379</v>
      </c>
      <c r="E544" s="22" t="s">
        <v>112</v>
      </c>
      <c r="F544" s="36">
        <f t="shared" si="25"/>
        <v>312.6</v>
      </c>
      <c r="G544" s="36">
        <f t="shared" si="25"/>
        <v>303.8</v>
      </c>
      <c r="H544" s="29">
        <f t="shared" si="19"/>
        <v>97.18490083173384</v>
      </c>
    </row>
    <row r="545" spans="1:8" ht="78.75">
      <c r="A545" s="49" t="s">
        <v>252</v>
      </c>
      <c r="B545" s="22" t="s">
        <v>86</v>
      </c>
      <c r="C545" s="22" t="s">
        <v>82</v>
      </c>
      <c r="D545" s="22" t="s">
        <v>379</v>
      </c>
      <c r="E545" s="22" t="s">
        <v>114</v>
      </c>
      <c r="F545" s="36">
        <f>144+16.6+152</f>
        <v>312.6</v>
      </c>
      <c r="G545" s="62">
        <v>303.8</v>
      </c>
      <c r="H545" s="29">
        <f t="shared" si="19"/>
        <v>97.18490083173384</v>
      </c>
    </row>
    <row r="546" spans="1:8" ht="63">
      <c r="A546" s="49" t="s">
        <v>182</v>
      </c>
      <c r="B546" s="22" t="s">
        <v>86</v>
      </c>
      <c r="C546" s="22" t="s">
        <v>82</v>
      </c>
      <c r="D546" s="22" t="s">
        <v>380</v>
      </c>
      <c r="E546" s="22"/>
      <c r="F546" s="36">
        <f aca="true" t="shared" si="26" ref="F546:G548">F547</f>
        <v>354.2</v>
      </c>
      <c r="G546" s="36">
        <f t="shared" si="26"/>
        <v>354.2</v>
      </c>
      <c r="H546" s="29">
        <f t="shared" si="19"/>
        <v>100</v>
      </c>
    </row>
    <row r="547" spans="1:8" ht="47.25">
      <c r="A547" s="49" t="s">
        <v>251</v>
      </c>
      <c r="B547" s="22" t="s">
        <v>86</v>
      </c>
      <c r="C547" s="22" t="s">
        <v>82</v>
      </c>
      <c r="D547" s="22" t="s">
        <v>380</v>
      </c>
      <c r="E547" s="22" t="s">
        <v>110</v>
      </c>
      <c r="F547" s="36">
        <f t="shared" si="26"/>
        <v>354.2</v>
      </c>
      <c r="G547" s="36">
        <f t="shared" si="26"/>
        <v>354.2</v>
      </c>
      <c r="H547" s="29">
        <f t="shared" si="19"/>
        <v>100</v>
      </c>
    </row>
    <row r="548" spans="1:8" ht="15.75">
      <c r="A548" s="49" t="s">
        <v>111</v>
      </c>
      <c r="B548" s="22" t="s">
        <v>86</v>
      </c>
      <c r="C548" s="22" t="s">
        <v>82</v>
      </c>
      <c r="D548" s="22" t="s">
        <v>380</v>
      </c>
      <c r="E548" s="22" t="s">
        <v>112</v>
      </c>
      <c r="F548" s="36">
        <f t="shared" si="26"/>
        <v>354.2</v>
      </c>
      <c r="G548" s="36">
        <f t="shared" si="26"/>
        <v>354.2</v>
      </c>
      <c r="H548" s="29">
        <f t="shared" si="19"/>
        <v>100</v>
      </c>
    </row>
    <row r="549" spans="1:8" ht="78.75">
      <c r="A549" s="49" t="s">
        <v>252</v>
      </c>
      <c r="B549" s="22" t="s">
        <v>86</v>
      </c>
      <c r="C549" s="22" t="s">
        <v>82</v>
      </c>
      <c r="D549" s="22" t="s">
        <v>380</v>
      </c>
      <c r="E549" s="22" t="s">
        <v>114</v>
      </c>
      <c r="F549" s="36">
        <v>354.2</v>
      </c>
      <c r="G549" s="62">
        <v>354.2</v>
      </c>
      <c r="H549" s="29">
        <f t="shared" si="19"/>
        <v>100</v>
      </c>
    </row>
    <row r="550" spans="1:8" ht="31.5">
      <c r="A550" s="49" t="s">
        <v>108</v>
      </c>
      <c r="B550" s="23" t="s">
        <v>86</v>
      </c>
      <c r="C550" s="23" t="s">
        <v>82</v>
      </c>
      <c r="D550" s="23" t="s">
        <v>117</v>
      </c>
      <c r="E550" s="22"/>
      <c r="F550" s="36">
        <f>F551</f>
        <v>153362</v>
      </c>
      <c r="G550" s="36">
        <f>G551</f>
        <v>152611.9</v>
      </c>
      <c r="H550" s="29">
        <f t="shared" si="19"/>
        <v>99.51089578904812</v>
      </c>
    </row>
    <row r="551" spans="1:8" ht="47.25">
      <c r="A551" s="49" t="s">
        <v>251</v>
      </c>
      <c r="B551" s="22" t="s">
        <v>86</v>
      </c>
      <c r="C551" s="22" t="s">
        <v>82</v>
      </c>
      <c r="D551" s="22" t="s">
        <v>117</v>
      </c>
      <c r="E551" s="22" t="s">
        <v>110</v>
      </c>
      <c r="F551" s="36">
        <f>F552</f>
        <v>153362</v>
      </c>
      <c r="G551" s="36">
        <f>G552</f>
        <v>152611.9</v>
      </c>
      <c r="H551" s="29">
        <f t="shared" si="19"/>
        <v>99.51089578904812</v>
      </c>
    </row>
    <row r="552" spans="1:8" ht="15.75">
      <c r="A552" s="49" t="s">
        <v>111</v>
      </c>
      <c r="B552" s="22" t="s">
        <v>86</v>
      </c>
      <c r="C552" s="22" t="s">
        <v>82</v>
      </c>
      <c r="D552" s="22" t="s">
        <v>117</v>
      </c>
      <c r="E552" s="22" t="s">
        <v>112</v>
      </c>
      <c r="F552" s="36">
        <f>F553+F554</f>
        <v>153362</v>
      </c>
      <c r="G552" s="36">
        <f>G553+G554</f>
        <v>152611.9</v>
      </c>
      <c r="H552" s="29">
        <f t="shared" si="19"/>
        <v>99.51089578904812</v>
      </c>
    </row>
    <row r="553" spans="1:8" ht="78.75">
      <c r="A553" s="49" t="s">
        <v>252</v>
      </c>
      <c r="B553" s="22" t="s">
        <v>86</v>
      </c>
      <c r="C553" s="22" t="s">
        <v>82</v>
      </c>
      <c r="D553" s="22" t="s">
        <v>117</v>
      </c>
      <c r="E553" s="22" t="s">
        <v>114</v>
      </c>
      <c r="F553" s="36">
        <v>153347.8</v>
      </c>
      <c r="G553" s="61">
        <v>152607</v>
      </c>
      <c r="H553" s="29">
        <f t="shared" si="19"/>
        <v>99.51691514322346</v>
      </c>
    </row>
    <row r="554" spans="1:8" ht="31.5">
      <c r="A554" s="49" t="s">
        <v>115</v>
      </c>
      <c r="B554" s="22" t="s">
        <v>86</v>
      </c>
      <c r="C554" s="22" t="s">
        <v>82</v>
      </c>
      <c r="D554" s="22" t="s">
        <v>117</v>
      </c>
      <c r="E554" s="22" t="s">
        <v>116</v>
      </c>
      <c r="F554" s="36">
        <v>14.2</v>
      </c>
      <c r="G554" s="61">
        <v>4.9</v>
      </c>
      <c r="H554" s="29">
        <f t="shared" si="19"/>
        <v>34.50704225352113</v>
      </c>
    </row>
    <row r="555" spans="1:8" ht="15.75">
      <c r="A555" s="46" t="s">
        <v>381</v>
      </c>
      <c r="B555" s="22" t="s">
        <v>86</v>
      </c>
      <c r="C555" s="22" t="s">
        <v>82</v>
      </c>
      <c r="D555" s="22" t="s">
        <v>382</v>
      </c>
      <c r="E555" s="22"/>
      <c r="F555" s="36">
        <f>F556+F559+F564</f>
        <v>33532.9</v>
      </c>
      <c r="G555" s="36">
        <f>G556+G559+G564</f>
        <v>33208.5</v>
      </c>
      <c r="H555" s="29">
        <f aca="true" t="shared" si="27" ref="H555:H619">G555/F555*100</f>
        <v>99.03259187245959</v>
      </c>
    </row>
    <row r="556" spans="1:8" ht="78.75">
      <c r="A556" s="49" t="s">
        <v>356</v>
      </c>
      <c r="B556" s="22" t="s">
        <v>86</v>
      </c>
      <c r="C556" s="22" t="s">
        <v>82</v>
      </c>
      <c r="D556" s="22" t="s">
        <v>383</v>
      </c>
      <c r="E556" s="22"/>
      <c r="F556" s="36">
        <f>F557</f>
        <v>26.6</v>
      </c>
      <c r="G556" s="36">
        <f>G557</f>
        <v>17.7</v>
      </c>
      <c r="H556" s="29">
        <f t="shared" si="27"/>
        <v>66.54135338345864</v>
      </c>
    </row>
    <row r="557" spans="1:8" ht="94.5">
      <c r="A557" s="41" t="s">
        <v>228</v>
      </c>
      <c r="B557" s="22" t="s">
        <v>86</v>
      </c>
      <c r="C557" s="22" t="s">
        <v>82</v>
      </c>
      <c r="D557" s="22" t="s">
        <v>383</v>
      </c>
      <c r="E557" s="22" t="s">
        <v>231</v>
      </c>
      <c r="F557" s="36">
        <f>F558</f>
        <v>26.6</v>
      </c>
      <c r="G557" s="36">
        <f>G558</f>
        <v>17.7</v>
      </c>
      <c r="H557" s="29">
        <f t="shared" si="27"/>
        <v>66.54135338345864</v>
      </c>
    </row>
    <row r="558" spans="1:8" ht="31.5">
      <c r="A558" s="49" t="s">
        <v>177</v>
      </c>
      <c r="B558" s="22" t="s">
        <v>86</v>
      </c>
      <c r="C558" s="22" t="s">
        <v>82</v>
      </c>
      <c r="D558" s="22" t="s">
        <v>383</v>
      </c>
      <c r="E558" s="22" t="s">
        <v>178</v>
      </c>
      <c r="F558" s="36">
        <v>26.6</v>
      </c>
      <c r="G558" s="62">
        <v>17.7</v>
      </c>
      <c r="H558" s="29">
        <f t="shared" si="27"/>
        <v>66.54135338345864</v>
      </c>
    </row>
    <row r="559" spans="1:8" ht="189">
      <c r="A559" s="49" t="s">
        <v>384</v>
      </c>
      <c r="B559" s="22" t="s">
        <v>86</v>
      </c>
      <c r="C559" s="22" t="s">
        <v>82</v>
      </c>
      <c r="D559" s="22" t="s">
        <v>385</v>
      </c>
      <c r="E559" s="22"/>
      <c r="F559" s="36">
        <f>F560+F562</f>
        <v>33116.9</v>
      </c>
      <c r="G559" s="36">
        <f>G560+G562</f>
        <v>32801.4</v>
      </c>
      <c r="H559" s="29">
        <f t="shared" si="27"/>
        <v>99.04731421117314</v>
      </c>
    </row>
    <row r="560" spans="1:8" ht="94.5">
      <c r="A560" s="41" t="s">
        <v>228</v>
      </c>
      <c r="B560" s="22" t="s">
        <v>86</v>
      </c>
      <c r="C560" s="22" t="s">
        <v>82</v>
      </c>
      <c r="D560" s="22" t="s">
        <v>385</v>
      </c>
      <c r="E560" s="22" t="s">
        <v>231</v>
      </c>
      <c r="F560" s="36">
        <f>F561</f>
        <v>27211.9</v>
      </c>
      <c r="G560" s="36">
        <f>G561</f>
        <v>26900.4</v>
      </c>
      <c r="H560" s="29">
        <f t="shared" si="27"/>
        <v>98.85528022666554</v>
      </c>
    </row>
    <row r="561" spans="1:8" ht="31.5">
      <c r="A561" s="49" t="s">
        <v>177</v>
      </c>
      <c r="B561" s="22" t="s">
        <v>86</v>
      </c>
      <c r="C561" s="22" t="s">
        <v>82</v>
      </c>
      <c r="D561" s="22" t="s">
        <v>385</v>
      </c>
      <c r="E561" s="22" t="s">
        <v>178</v>
      </c>
      <c r="F561" s="36">
        <f>26925.9+286</f>
        <v>27211.9</v>
      </c>
      <c r="G561" s="62">
        <f>26619.7+280.7</f>
        <v>26900.4</v>
      </c>
      <c r="H561" s="29">
        <f t="shared" si="27"/>
        <v>98.85528022666554</v>
      </c>
    </row>
    <row r="562" spans="1:8" ht="31.5">
      <c r="A562" s="46" t="s">
        <v>170</v>
      </c>
      <c r="B562" s="22" t="s">
        <v>86</v>
      </c>
      <c r="C562" s="22" t="s">
        <v>82</v>
      </c>
      <c r="D562" s="22" t="s">
        <v>385</v>
      </c>
      <c r="E562" s="22" t="s">
        <v>171</v>
      </c>
      <c r="F562" s="36">
        <f>F563</f>
        <v>5905</v>
      </c>
      <c r="G562" s="36">
        <f>G563</f>
        <v>5901</v>
      </c>
      <c r="H562" s="29">
        <f t="shared" si="27"/>
        <v>99.93226079593565</v>
      </c>
    </row>
    <row r="563" spans="1:8" ht="47.25">
      <c r="A563" s="41" t="s">
        <v>233</v>
      </c>
      <c r="B563" s="22" t="s">
        <v>86</v>
      </c>
      <c r="C563" s="22" t="s">
        <v>82</v>
      </c>
      <c r="D563" s="22" t="s">
        <v>385</v>
      </c>
      <c r="E563" s="22" t="s">
        <v>234</v>
      </c>
      <c r="F563" s="36">
        <v>5905</v>
      </c>
      <c r="G563" s="62">
        <v>5901</v>
      </c>
      <c r="H563" s="29">
        <f t="shared" si="27"/>
        <v>99.93226079593565</v>
      </c>
    </row>
    <row r="564" spans="1:8" ht="31.5">
      <c r="A564" s="49" t="s">
        <v>108</v>
      </c>
      <c r="B564" s="22" t="s">
        <v>86</v>
      </c>
      <c r="C564" s="22" t="s">
        <v>82</v>
      </c>
      <c r="D564" s="22" t="s">
        <v>386</v>
      </c>
      <c r="E564" s="22"/>
      <c r="F564" s="36">
        <f>F565</f>
        <v>389.4</v>
      </c>
      <c r="G564" s="36">
        <f>G565</f>
        <v>389.4</v>
      </c>
      <c r="H564" s="29">
        <f t="shared" si="27"/>
        <v>100</v>
      </c>
    </row>
    <row r="565" spans="1:8" ht="31.5">
      <c r="A565" s="46" t="s">
        <v>170</v>
      </c>
      <c r="B565" s="22" t="s">
        <v>86</v>
      </c>
      <c r="C565" s="22" t="s">
        <v>82</v>
      </c>
      <c r="D565" s="22" t="s">
        <v>386</v>
      </c>
      <c r="E565" s="22" t="s">
        <v>171</v>
      </c>
      <c r="F565" s="36">
        <f>F566</f>
        <v>389.4</v>
      </c>
      <c r="G565" s="36">
        <f>G566</f>
        <v>389.4</v>
      </c>
      <c r="H565" s="29">
        <f t="shared" si="27"/>
        <v>100</v>
      </c>
    </row>
    <row r="566" spans="1:8" ht="47.25">
      <c r="A566" s="41" t="s">
        <v>233</v>
      </c>
      <c r="B566" s="22" t="s">
        <v>86</v>
      </c>
      <c r="C566" s="22" t="s">
        <v>82</v>
      </c>
      <c r="D566" s="22" t="s">
        <v>386</v>
      </c>
      <c r="E566" s="22" t="s">
        <v>234</v>
      </c>
      <c r="F566" s="36">
        <v>389.4</v>
      </c>
      <c r="G566" s="62">
        <v>389.4</v>
      </c>
      <c r="H566" s="29">
        <f t="shared" si="27"/>
        <v>100</v>
      </c>
    </row>
    <row r="567" spans="1:8" ht="47.25">
      <c r="A567" s="21" t="s">
        <v>387</v>
      </c>
      <c r="B567" s="22" t="s">
        <v>86</v>
      </c>
      <c r="C567" s="22" t="s">
        <v>82</v>
      </c>
      <c r="D567" s="22" t="s">
        <v>388</v>
      </c>
      <c r="E567" s="22"/>
      <c r="F567" s="36">
        <f aca="true" t="shared" si="28" ref="F567:G569">F568</f>
        <v>1221.4</v>
      </c>
      <c r="G567" s="36">
        <f t="shared" si="28"/>
        <v>1221.4</v>
      </c>
      <c r="H567" s="29">
        <f t="shared" si="27"/>
        <v>100</v>
      </c>
    </row>
    <row r="568" spans="1:8" ht="47.25">
      <c r="A568" s="49" t="s">
        <v>251</v>
      </c>
      <c r="B568" s="22" t="s">
        <v>86</v>
      </c>
      <c r="C568" s="22" t="s">
        <v>82</v>
      </c>
      <c r="D568" s="22" t="s">
        <v>388</v>
      </c>
      <c r="E568" s="22" t="s">
        <v>110</v>
      </c>
      <c r="F568" s="36">
        <f t="shared" si="28"/>
        <v>1221.4</v>
      </c>
      <c r="G568" s="36">
        <f t="shared" si="28"/>
        <v>1221.4</v>
      </c>
      <c r="H568" s="29">
        <f t="shared" si="27"/>
        <v>100</v>
      </c>
    </row>
    <row r="569" spans="1:8" ht="15.75">
      <c r="A569" s="49" t="s">
        <v>111</v>
      </c>
      <c r="B569" s="22" t="s">
        <v>86</v>
      </c>
      <c r="C569" s="22" t="s">
        <v>82</v>
      </c>
      <c r="D569" s="22" t="s">
        <v>388</v>
      </c>
      <c r="E569" s="22" t="s">
        <v>112</v>
      </c>
      <c r="F569" s="36">
        <f t="shared" si="28"/>
        <v>1221.4</v>
      </c>
      <c r="G569" s="36">
        <f t="shared" si="28"/>
        <v>1221.4</v>
      </c>
      <c r="H569" s="29">
        <f t="shared" si="27"/>
        <v>100</v>
      </c>
    </row>
    <row r="570" spans="1:8" ht="78.75">
      <c r="A570" s="49" t="s">
        <v>252</v>
      </c>
      <c r="B570" s="22" t="s">
        <v>86</v>
      </c>
      <c r="C570" s="22" t="s">
        <v>82</v>
      </c>
      <c r="D570" s="22" t="s">
        <v>388</v>
      </c>
      <c r="E570" s="22" t="s">
        <v>114</v>
      </c>
      <c r="F570" s="36">
        <f>1221.4</f>
        <v>1221.4</v>
      </c>
      <c r="G570" s="62">
        <v>1221.4</v>
      </c>
      <c r="H570" s="29">
        <f t="shared" si="27"/>
        <v>100</v>
      </c>
    </row>
    <row r="571" spans="1:8" ht="31.5">
      <c r="A571" s="49" t="s">
        <v>52</v>
      </c>
      <c r="B571" s="22" t="s">
        <v>86</v>
      </c>
      <c r="C571" s="22" t="s">
        <v>82</v>
      </c>
      <c r="D571" s="22">
        <v>4500000</v>
      </c>
      <c r="E571" s="22"/>
      <c r="F571" s="36">
        <f aca="true" t="shared" si="29" ref="F571:G574">F572</f>
        <v>2100</v>
      </c>
      <c r="G571" s="36">
        <f t="shared" si="29"/>
        <v>2100</v>
      </c>
      <c r="H571" s="29">
        <f t="shared" si="27"/>
        <v>100</v>
      </c>
    </row>
    <row r="572" spans="1:8" ht="31.5">
      <c r="A572" s="41" t="s">
        <v>389</v>
      </c>
      <c r="B572" s="22" t="s">
        <v>86</v>
      </c>
      <c r="C572" s="22" t="s">
        <v>82</v>
      </c>
      <c r="D572" s="22" t="s">
        <v>390</v>
      </c>
      <c r="E572" s="22"/>
      <c r="F572" s="36">
        <f t="shared" si="29"/>
        <v>2100</v>
      </c>
      <c r="G572" s="36">
        <f t="shared" si="29"/>
        <v>2100</v>
      </c>
      <c r="H572" s="29">
        <f t="shared" si="27"/>
        <v>100</v>
      </c>
    </row>
    <row r="573" spans="1:8" ht="47.25">
      <c r="A573" s="49" t="s">
        <v>251</v>
      </c>
      <c r="B573" s="22" t="s">
        <v>86</v>
      </c>
      <c r="C573" s="22" t="s">
        <v>82</v>
      </c>
      <c r="D573" s="22" t="s">
        <v>390</v>
      </c>
      <c r="E573" s="22" t="s">
        <v>110</v>
      </c>
      <c r="F573" s="36">
        <f t="shared" si="29"/>
        <v>2100</v>
      </c>
      <c r="G573" s="36">
        <f t="shared" si="29"/>
        <v>2100</v>
      </c>
      <c r="H573" s="29">
        <f t="shared" si="27"/>
        <v>100</v>
      </c>
    </row>
    <row r="574" spans="1:8" ht="15.75">
      <c r="A574" s="49" t="s">
        <v>111</v>
      </c>
      <c r="B574" s="22" t="s">
        <v>86</v>
      </c>
      <c r="C574" s="22" t="s">
        <v>82</v>
      </c>
      <c r="D574" s="22" t="s">
        <v>390</v>
      </c>
      <c r="E574" s="22" t="s">
        <v>112</v>
      </c>
      <c r="F574" s="36">
        <f t="shared" si="29"/>
        <v>2100</v>
      </c>
      <c r="G574" s="36">
        <f t="shared" si="29"/>
        <v>2100</v>
      </c>
      <c r="H574" s="29">
        <f t="shared" si="27"/>
        <v>100</v>
      </c>
    </row>
    <row r="575" spans="1:8" ht="78.75">
      <c r="A575" s="49" t="s">
        <v>252</v>
      </c>
      <c r="B575" s="22" t="s">
        <v>86</v>
      </c>
      <c r="C575" s="22" t="s">
        <v>82</v>
      </c>
      <c r="D575" s="22" t="s">
        <v>390</v>
      </c>
      <c r="E575" s="22" t="s">
        <v>114</v>
      </c>
      <c r="F575" s="36">
        <f>2100</f>
        <v>2100</v>
      </c>
      <c r="G575" s="62">
        <v>2100</v>
      </c>
      <c r="H575" s="29">
        <f t="shared" si="27"/>
        <v>100</v>
      </c>
    </row>
    <row r="576" spans="1:8" ht="15.75">
      <c r="A576" s="49" t="s">
        <v>365</v>
      </c>
      <c r="B576" s="22" t="s">
        <v>86</v>
      </c>
      <c r="C576" s="22" t="s">
        <v>82</v>
      </c>
      <c r="D576" s="22" t="s">
        <v>128</v>
      </c>
      <c r="E576" s="22"/>
      <c r="F576" s="36">
        <f aca="true" t="shared" si="30" ref="F576:G578">F577</f>
        <v>579.5999999999999</v>
      </c>
      <c r="G576" s="36">
        <f t="shared" si="30"/>
        <v>579.6</v>
      </c>
      <c r="H576" s="29">
        <f t="shared" si="27"/>
        <v>100.00000000000003</v>
      </c>
    </row>
    <row r="577" spans="1:8" ht="78.75">
      <c r="A577" s="49" t="s">
        <v>366</v>
      </c>
      <c r="B577" s="22" t="s">
        <v>86</v>
      </c>
      <c r="C577" s="22" t="s">
        <v>82</v>
      </c>
      <c r="D577" s="22" t="s">
        <v>118</v>
      </c>
      <c r="E577" s="22"/>
      <c r="F577" s="36">
        <f t="shared" si="30"/>
        <v>579.5999999999999</v>
      </c>
      <c r="G577" s="36">
        <f t="shared" si="30"/>
        <v>579.6</v>
      </c>
      <c r="H577" s="29">
        <f t="shared" si="27"/>
        <v>100.00000000000003</v>
      </c>
    </row>
    <row r="578" spans="1:8" ht="15.75">
      <c r="A578" s="49" t="s">
        <v>111</v>
      </c>
      <c r="B578" s="22" t="s">
        <v>86</v>
      </c>
      <c r="C578" s="22" t="s">
        <v>82</v>
      </c>
      <c r="D578" s="22" t="s">
        <v>118</v>
      </c>
      <c r="E578" s="22" t="s">
        <v>110</v>
      </c>
      <c r="F578" s="36">
        <f t="shared" si="30"/>
        <v>579.5999999999999</v>
      </c>
      <c r="G578" s="36">
        <f t="shared" si="30"/>
        <v>579.6</v>
      </c>
      <c r="H578" s="29">
        <f t="shared" si="27"/>
        <v>100.00000000000003</v>
      </c>
    </row>
    <row r="579" spans="1:8" ht="78.75">
      <c r="A579" s="49" t="s">
        <v>252</v>
      </c>
      <c r="B579" s="22" t="s">
        <v>86</v>
      </c>
      <c r="C579" s="22" t="s">
        <v>82</v>
      </c>
      <c r="D579" s="22" t="s">
        <v>118</v>
      </c>
      <c r="E579" s="22" t="s">
        <v>114</v>
      </c>
      <c r="F579" s="36">
        <f>2387.6-1808</f>
        <v>579.5999999999999</v>
      </c>
      <c r="G579" s="62">
        <v>579.6</v>
      </c>
      <c r="H579" s="29">
        <f t="shared" si="27"/>
        <v>100.00000000000003</v>
      </c>
    </row>
    <row r="580" spans="1:8" ht="47.25">
      <c r="A580" s="47" t="s">
        <v>43</v>
      </c>
      <c r="B580" s="24" t="s">
        <v>86</v>
      </c>
      <c r="C580" s="24" t="s">
        <v>85</v>
      </c>
      <c r="D580" s="22"/>
      <c r="E580" s="22"/>
      <c r="F580" s="35">
        <f aca="true" t="shared" si="31" ref="F580:G584">F581</f>
        <v>160</v>
      </c>
      <c r="G580" s="35">
        <f t="shared" si="31"/>
        <v>160</v>
      </c>
      <c r="H580" s="30">
        <f t="shared" si="27"/>
        <v>100</v>
      </c>
    </row>
    <row r="581" spans="1:8" ht="31.5">
      <c r="A581" s="49" t="s">
        <v>44</v>
      </c>
      <c r="B581" s="22" t="s">
        <v>86</v>
      </c>
      <c r="C581" s="22" t="s">
        <v>85</v>
      </c>
      <c r="D581" s="22">
        <v>4290000</v>
      </c>
      <c r="E581" s="22"/>
      <c r="F581" s="36">
        <f t="shared" si="31"/>
        <v>160</v>
      </c>
      <c r="G581" s="36">
        <f t="shared" si="31"/>
        <v>160</v>
      </c>
      <c r="H581" s="29">
        <f t="shared" si="27"/>
        <v>100</v>
      </c>
    </row>
    <row r="582" spans="1:8" ht="31.5">
      <c r="A582" s="49" t="s">
        <v>87</v>
      </c>
      <c r="B582" s="22" t="s">
        <v>86</v>
      </c>
      <c r="C582" s="22" t="s">
        <v>85</v>
      </c>
      <c r="D582" s="22">
        <v>4297800</v>
      </c>
      <c r="E582" s="22" t="s">
        <v>75</v>
      </c>
      <c r="F582" s="36">
        <f t="shared" si="31"/>
        <v>160</v>
      </c>
      <c r="G582" s="36">
        <f t="shared" si="31"/>
        <v>160</v>
      </c>
      <c r="H582" s="29">
        <f t="shared" si="27"/>
        <v>100</v>
      </c>
    </row>
    <row r="583" spans="1:8" ht="47.25">
      <c r="A583" s="49" t="s">
        <v>251</v>
      </c>
      <c r="B583" s="22" t="s">
        <v>86</v>
      </c>
      <c r="C583" s="22" t="s">
        <v>85</v>
      </c>
      <c r="D583" s="22">
        <v>4297800</v>
      </c>
      <c r="E583" s="22" t="s">
        <v>110</v>
      </c>
      <c r="F583" s="36">
        <f t="shared" si="31"/>
        <v>160</v>
      </c>
      <c r="G583" s="36">
        <f t="shared" si="31"/>
        <v>160</v>
      </c>
      <c r="H583" s="29">
        <f t="shared" si="27"/>
        <v>100</v>
      </c>
    </row>
    <row r="584" spans="1:8" ht="15.75">
      <c r="A584" s="49" t="s">
        <v>111</v>
      </c>
      <c r="B584" s="22" t="s">
        <v>86</v>
      </c>
      <c r="C584" s="22" t="s">
        <v>85</v>
      </c>
      <c r="D584" s="22">
        <v>4297800</v>
      </c>
      <c r="E584" s="22" t="s">
        <v>112</v>
      </c>
      <c r="F584" s="36">
        <f t="shared" si="31"/>
        <v>160</v>
      </c>
      <c r="G584" s="36">
        <f t="shared" si="31"/>
        <v>160</v>
      </c>
      <c r="H584" s="29">
        <f t="shared" si="27"/>
        <v>100</v>
      </c>
    </row>
    <row r="585" spans="1:8" ht="78.75">
      <c r="A585" s="49" t="s">
        <v>252</v>
      </c>
      <c r="B585" s="22" t="s">
        <v>86</v>
      </c>
      <c r="C585" s="22" t="s">
        <v>85</v>
      </c>
      <c r="D585" s="22">
        <v>4297800</v>
      </c>
      <c r="E585" s="22" t="s">
        <v>114</v>
      </c>
      <c r="F585" s="36">
        <v>160</v>
      </c>
      <c r="G585" s="62">
        <v>160</v>
      </c>
      <c r="H585" s="29">
        <f t="shared" si="27"/>
        <v>100</v>
      </c>
    </row>
    <row r="586" spans="1:10" ht="18" customHeight="1">
      <c r="A586" s="63" t="s">
        <v>45</v>
      </c>
      <c r="B586" s="24" t="s">
        <v>86</v>
      </c>
      <c r="C586" s="24" t="s">
        <v>86</v>
      </c>
      <c r="D586" s="24"/>
      <c r="E586" s="24"/>
      <c r="F586" s="35">
        <f>F587+F591+F598</f>
        <v>17690.9</v>
      </c>
      <c r="G586" s="35">
        <f>G587+G591+G598</f>
        <v>17301.100000000002</v>
      </c>
      <c r="H586" s="30">
        <f t="shared" si="27"/>
        <v>97.7966072952761</v>
      </c>
      <c r="J586" s="72"/>
    </row>
    <row r="587" spans="1:8" ht="31.5">
      <c r="A587" s="49" t="s">
        <v>391</v>
      </c>
      <c r="B587" s="22" t="s">
        <v>86</v>
      </c>
      <c r="C587" s="22" t="s">
        <v>86</v>
      </c>
      <c r="D587" s="22" t="s">
        <v>392</v>
      </c>
      <c r="E587" s="22"/>
      <c r="F587" s="36">
        <f>F588</f>
        <v>50.00000000000091</v>
      </c>
      <c r="G587" s="36"/>
      <c r="H587" s="29"/>
    </row>
    <row r="588" spans="1:8" ht="47.25">
      <c r="A588" s="49" t="s">
        <v>251</v>
      </c>
      <c r="B588" s="22" t="s">
        <v>86</v>
      </c>
      <c r="C588" s="22" t="s">
        <v>86</v>
      </c>
      <c r="D588" s="22" t="s">
        <v>392</v>
      </c>
      <c r="E588" s="22" t="s">
        <v>110</v>
      </c>
      <c r="F588" s="36">
        <f>F589</f>
        <v>50.00000000000091</v>
      </c>
      <c r="G588" s="36"/>
      <c r="H588" s="29"/>
    </row>
    <row r="589" spans="1:8" ht="15.75">
      <c r="A589" s="49" t="s">
        <v>111</v>
      </c>
      <c r="B589" s="22" t="s">
        <v>86</v>
      </c>
      <c r="C589" s="22" t="s">
        <v>86</v>
      </c>
      <c r="D589" s="22" t="s">
        <v>392</v>
      </c>
      <c r="E589" s="22" t="s">
        <v>112</v>
      </c>
      <c r="F589" s="36">
        <f>F590</f>
        <v>50.00000000000091</v>
      </c>
      <c r="G589" s="36"/>
      <c r="H589" s="29"/>
    </row>
    <row r="590" spans="1:8" ht="78.75">
      <c r="A590" s="49" t="s">
        <v>252</v>
      </c>
      <c r="B590" s="22" t="s">
        <v>86</v>
      </c>
      <c r="C590" s="22" t="s">
        <v>86</v>
      </c>
      <c r="D590" s="22" t="s">
        <v>392</v>
      </c>
      <c r="E590" s="22" t="s">
        <v>114</v>
      </c>
      <c r="F590" s="36">
        <f>11946.5-1995-276.5-130-61-1152.8-47.5-4983.7+1945-5195</f>
        <v>50.00000000000091</v>
      </c>
      <c r="G590" s="36"/>
      <c r="H590" s="29"/>
    </row>
    <row r="591" spans="1:8" ht="31.5">
      <c r="A591" s="49" t="s">
        <v>393</v>
      </c>
      <c r="B591" s="22" t="s">
        <v>86</v>
      </c>
      <c r="C591" s="22" t="s">
        <v>86</v>
      </c>
      <c r="D591" s="22" t="s">
        <v>394</v>
      </c>
      <c r="E591" s="22"/>
      <c r="F591" s="36">
        <f>F592</f>
        <v>3226</v>
      </c>
      <c r="G591" s="36">
        <f>G592</f>
        <v>3223.4</v>
      </c>
      <c r="H591" s="29">
        <f t="shared" si="27"/>
        <v>99.91940483570986</v>
      </c>
    </row>
    <row r="592" spans="1:8" ht="47.25">
      <c r="A592" s="49" t="s">
        <v>200</v>
      </c>
      <c r="B592" s="22" t="s">
        <v>86</v>
      </c>
      <c r="C592" s="22" t="s">
        <v>86</v>
      </c>
      <c r="D592" s="22" t="s">
        <v>395</v>
      </c>
      <c r="E592" s="22"/>
      <c r="F592" s="36">
        <f>F593+F595</f>
        <v>3226</v>
      </c>
      <c r="G592" s="36">
        <f>G593+G595</f>
        <v>3223.4</v>
      </c>
      <c r="H592" s="29">
        <f t="shared" si="27"/>
        <v>99.91940483570986</v>
      </c>
    </row>
    <row r="593" spans="1:8" ht="31.5">
      <c r="A593" s="46" t="s">
        <v>170</v>
      </c>
      <c r="B593" s="22" t="s">
        <v>86</v>
      </c>
      <c r="C593" s="22" t="s">
        <v>86</v>
      </c>
      <c r="D593" s="22" t="s">
        <v>395</v>
      </c>
      <c r="E593" s="22" t="s">
        <v>171</v>
      </c>
      <c r="F593" s="36">
        <f>F594</f>
        <v>112.4</v>
      </c>
      <c r="G593" s="36">
        <f>G594</f>
        <v>112.4</v>
      </c>
      <c r="H593" s="29">
        <f t="shared" si="27"/>
        <v>100</v>
      </c>
    </row>
    <row r="594" spans="1:8" ht="47.25">
      <c r="A594" s="41" t="s">
        <v>233</v>
      </c>
      <c r="B594" s="22" t="s">
        <v>86</v>
      </c>
      <c r="C594" s="22" t="s">
        <v>86</v>
      </c>
      <c r="D594" s="22" t="s">
        <v>395</v>
      </c>
      <c r="E594" s="22" t="s">
        <v>234</v>
      </c>
      <c r="F594" s="36">
        <v>112.4</v>
      </c>
      <c r="G594" s="36">
        <v>112.4</v>
      </c>
      <c r="H594" s="29">
        <f t="shared" si="27"/>
        <v>100</v>
      </c>
    </row>
    <row r="595" spans="1:8" ht="47.25">
      <c r="A595" s="49" t="s">
        <v>251</v>
      </c>
      <c r="B595" s="22" t="s">
        <v>86</v>
      </c>
      <c r="C595" s="22" t="s">
        <v>86</v>
      </c>
      <c r="D595" s="22" t="s">
        <v>395</v>
      </c>
      <c r="E595" s="22" t="s">
        <v>110</v>
      </c>
      <c r="F595" s="36">
        <f>F596</f>
        <v>3113.6</v>
      </c>
      <c r="G595" s="36">
        <f>G596</f>
        <v>3111</v>
      </c>
      <c r="H595" s="29">
        <f t="shared" si="27"/>
        <v>99.91649537512846</v>
      </c>
    </row>
    <row r="596" spans="1:8" ht="15.75">
      <c r="A596" s="49" t="s">
        <v>111</v>
      </c>
      <c r="B596" s="22" t="s">
        <v>86</v>
      </c>
      <c r="C596" s="22" t="s">
        <v>86</v>
      </c>
      <c r="D596" s="22" t="s">
        <v>395</v>
      </c>
      <c r="E596" s="22" t="s">
        <v>112</v>
      </c>
      <c r="F596" s="36">
        <f>F597</f>
        <v>3113.6</v>
      </c>
      <c r="G596" s="36">
        <f>G597</f>
        <v>3111</v>
      </c>
      <c r="H596" s="29">
        <f t="shared" si="27"/>
        <v>99.91649537512846</v>
      </c>
    </row>
    <row r="597" spans="1:8" ht="78.75">
      <c r="A597" s="49" t="s">
        <v>252</v>
      </c>
      <c r="B597" s="22" t="s">
        <v>86</v>
      </c>
      <c r="C597" s="22" t="s">
        <v>86</v>
      </c>
      <c r="D597" s="22" t="s">
        <v>395</v>
      </c>
      <c r="E597" s="22" t="s">
        <v>114</v>
      </c>
      <c r="F597" s="36">
        <v>3113.6</v>
      </c>
      <c r="G597" s="62">
        <v>3111</v>
      </c>
      <c r="H597" s="29">
        <f t="shared" si="27"/>
        <v>99.91649537512846</v>
      </c>
    </row>
    <row r="598" spans="1:8" ht="15.75">
      <c r="A598" s="49" t="s">
        <v>260</v>
      </c>
      <c r="B598" s="22" t="s">
        <v>86</v>
      </c>
      <c r="C598" s="22" t="s">
        <v>86</v>
      </c>
      <c r="D598" s="22" t="s">
        <v>128</v>
      </c>
      <c r="E598" s="22"/>
      <c r="F598" s="36">
        <f>F612+F599+F606+F618</f>
        <v>14414.9</v>
      </c>
      <c r="G598" s="36">
        <f>G612+G599+G606+G618</f>
        <v>14077.7</v>
      </c>
      <c r="H598" s="29">
        <f t="shared" si="27"/>
        <v>97.66075380335626</v>
      </c>
    </row>
    <row r="599" spans="1:8" ht="94.5">
      <c r="A599" s="49" t="s">
        <v>263</v>
      </c>
      <c r="B599" s="22" t="s">
        <v>86</v>
      </c>
      <c r="C599" s="22" t="s">
        <v>86</v>
      </c>
      <c r="D599" s="22" t="s">
        <v>183</v>
      </c>
      <c r="E599" s="22"/>
      <c r="F599" s="36">
        <f>F600</f>
        <v>1800</v>
      </c>
      <c r="G599" s="36">
        <f>G600</f>
        <v>1726.6</v>
      </c>
      <c r="H599" s="29">
        <f t="shared" si="27"/>
        <v>95.92222222222222</v>
      </c>
    </row>
    <row r="600" spans="1:8" ht="78.75">
      <c r="A600" s="49" t="s">
        <v>396</v>
      </c>
      <c r="B600" s="22" t="s">
        <v>86</v>
      </c>
      <c r="C600" s="22" t="s">
        <v>86</v>
      </c>
      <c r="D600" s="22" t="s">
        <v>397</v>
      </c>
      <c r="E600" s="22"/>
      <c r="F600" s="36">
        <f>F603+F601</f>
        <v>1800</v>
      </c>
      <c r="G600" s="36">
        <f>G603+G601</f>
        <v>1726.6</v>
      </c>
      <c r="H600" s="29">
        <f t="shared" si="27"/>
        <v>95.92222222222222</v>
      </c>
    </row>
    <row r="601" spans="1:8" ht="31.5">
      <c r="A601" s="46" t="s">
        <v>170</v>
      </c>
      <c r="B601" s="22" t="s">
        <v>86</v>
      </c>
      <c r="C601" s="22" t="s">
        <v>86</v>
      </c>
      <c r="D601" s="22" t="s">
        <v>397</v>
      </c>
      <c r="E601" s="22" t="s">
        <v>171</v>
      </c>
      <c r="F601" s="36">
        <f>F602</f>
        <v>511.2</v>
      </c>
      <c r="G601" s="36">
        <f>G602</f>
        <v>439.5</v>
      </c>
      <c r="H601" s="29">
        <f t="shared" si="27"/>
        <v>85.97417840375587</v>
      </c>
    </row>
    <row r="602" spans="1:8" ht="47.25">
      <c r="A602" s="41" t="s">
        <v>233</v>
      </c>
      <c r="B602" s="22" t="s">
        <v>86</v>
      </c>
      <c r="C602" s="22" t="s">
        <v>86</v>
      </c>
      <c r="D602" s="22" t="s">
        <v>397</v>
      </c>
      <c r="E602" s="22" t="s">
        <v>234</v>
      </c>
      <c r="F602" s="36">
        <f>161.2+350</f>
        <v>511.2</v>
      </c>
      <c r="G602" s="62">
        <v>439.5</v>
      </c>
      <c r="H602" s="29">
        <f t="shared" si="27"/>
        <v>85.97417840375587</v>
      </c>
    </row>
    <row r="603" spans="1:8" ht="47.25">
      <c r="A603" s="49" t="s">
        <v>251</v>
      </c>
      <c r="B603" s="22" t="s">
        <v>86</v>
      </c>
      <c r="C603" s="22" t="s">
        <v>86</v>
      </c>
      <c r="D603" s="22" t="s">
        <v>397</v>
      </c>
      <c r="E603" s="22" t="s">
        <v>110</v>
      </c>
      <c r="F603" s="36">
        <f>F604</f>
        <v>1288.8</v>
      </c>
      <c r="G603" s="36">
        <f>G604</f>
        <v>1287.1</v>
      </c>
      <c r="H603" s="29">
        <f t="shared" si="27"/>
        <v>99.86809435133456</v>
      </c>
    </row>
    <row r="604" spans="1:8" ht="15.75">
      <c r="A604" s="49" t="s">
        <v>111</v>
      </c>
      <c r="B604" s="22" t="s">
        <v>86</v>
      </c>
      <c r="C604" s="22" t="s">
        <v>86</v>
      </c>
      <c r="D604" s="22" t="s">
        <v>397</v>
      </c>
      <c r="E604" s="22" t="s">
        <v>112</v>
      </c>
      <c r="F604" s="36">
        <f>F605</f>
        <v>1288.8</v>
      </c>
      <c r="G604" s="36">
        <f>G605</f>
        <v>1287.1</v>
      </c>
      <c r="H604" s="29">
        <f t="shared" si="27"/>
        <v>99.86809435133456</v>
      </c>
    </row>
    <row r="605" spans="1:8" ht="78.75">
      <c r="A605" s="49" t="s">
        <v>252</v>
      </c>
      <c r="B605" s="22" t="s">
        <v>86</v>
      </c>
      <c r="C605" s="22" t="s">
        <v>86</v>
      </c>
      <c r="D605" s="22" t="s">
        <v>397</v>
      </c>
      <c r="E605" s="22" t="s">
        <v>114</v>
      </c>
      <c r="F605" s="36">
        <f>1130.3+58.5+100</f>
        <v>1288.8</v>
      </c>
      <c r="G605" s="61">
        <v>1287.1</v>
      </c>
      <c r="H605" s="29">
        <f t="shared" si="27"/>
        <v>99.86809435133456</v>
      </c>
    </row>
    <row r="606" spans="1:8" ht="63">
      <c r="A606" s="49" t="s">
        <v>398</v>
      </c>
      <c r="B606" s="22" t="s">
        <v>86</v>
      </c>
      <c r="C606" s="22" t="s">
        <v>86</v>
      </c>
      <c r="D606" s="22" t="s">
        <v>159</v>
      </c>
      <c r="E606" s="22"/>
      <c r="F606" s="36">
        <f>F607+F609</f>
        <v>5152.3</v>
      </c>
      <c r="G606" s="36">
        <f>G607+G609</f>
        <v>5013.5</v>
      </c>
      <c r="H606" s="29">
        <f t="shared" si="27"/>
        <v>97.30605748888846</v>
      </c>
    </row>
    <row r="607" spans="1:8" ht="31.5">
      <c r="A607" s="46" t="s">
        <v>170</v>
      </c>
      <c r="B607" s="22" t="s">
        <v>86</v>
      </c>
      <c r="C607" s="22" t="s">
        <v>86</v>
      </c>
      <c r="D607" s="22" t="s">
        <v>159</v>
      </c>
      <c r="E607" s="22" t="s">
        <v>171</v>
      </c>
      <c r="F607" s="36">
        <f>F608</f>
        <v>267.5</v>
      </c>
      <c r="G607" s="36">
        <f>G608</f>
        <v>261.5</v>
      </c>
      <c r="H607" s="29">
        <f t="shared" si="27"/>
        <v>97.75700934579439</v>
      </c>
    </row>
    <row r="608" spans="1:8" ht="47.25">
      <c r="A608" s="41" t="s">
        <v>233</v>
      </c>
      <c r="B608" s="22" t="s">
        <v>86</v>
      </c>
      <c r="C608" s="22" t="s">
        <v>86</v>
      </c>
      <c r="D608" s="22" t="s">
        <v>159</v>
      </c>
      <c r="E608" s="22" t="s">
        <v>234</v>
      </c>
      <c r="F608" s="36">
        <v>267.5</v>
      </c>
      <c r="G608" s="61">
        <v>261.5</v>
      </c>
      <c r="H608" s="29">
        <f t="shared" si="27"/>
        <v>97.75700934579439</v>
      </c>
    </row>
    <row r="609" spans="1:8" ht="47.25">
      <c r="A609" s="49" t="s">
        <v>251</v>
      </c>
      <c r="B609" s="22" t="s">
        <v>86</v>
      </c>
      <c r="C609" s="22" t="s">
        <v>86</v>
      </c>
      <c r="D609" s="22" t="s">
        <v>159</v>
      </c>
      <c r="E609" s="22" t="s">
        <v>110</v>
      </c>
      <c r="F609" s="36">
        <f>F610</f>
        <v>4884.8</v>
      </c>
      <c r="G609" s="36">
        <f>G610</f>
        <v>4752</v>
      </c>
      <c r="H609" s="29">
        <f t="shared" si="27"/>
        <v>97.28136259416966</v>
      </c>
    </row>
    <row r="610" spans="1:8" ht="15.75">
      <c r="A610" s="49" t="s">
        <v>111</v>
      </c>
      <c r="B610" s="22" t="s">
        <v>86</v>
      </c>
      <c r="C610" s="22" t="s">
        <v>86</v>
      </c>
      <c r="D610" s="22" t="s">
        <v>159</v>
      </c>
      <c r="E610" s="22" t="s">
        <v>112</v>
      </c>
      <c r="F610" s="36">
        <f>F611</f>
        <v>4884.8</v>
      </c>
      <c r="G610" s="36">
        <f>G611</f>
        <v>4752</v>
      </c>
      <c r="H610" s="29">
        <f t="shared" si="27"/>
        <v>97.28136259416966</v>
      </c>
    </row>
    <row r="611" spans="1:8" ht="78.75">
      <c r="A611" s="49" t="s">
        <v>252</v>
      </c>
      <c r="B611" s="22" t="s">
        <v>86</v>
      </c>
      <c r="C611" s="22" t="s">
        <v>86</v>
      </c>
      <c r="D611" s="22" t="s">
        <v>159</v>
      </c>
      <c r="E611" s="22" t="s">
        <v>114</v>
      </c>
      <c r="F611" s="36">
        <v>4884.8</v>
      </c>
      <c r="G611" s="61">
        <v>4752</v>
      </c>
      <c r="H611" s="29">
        <f t="shared" si="27"/>
        <v>97.28136259416966</v>
      </c>
    </row>
    <row r="612" spans="1:8" ht="63">
      <c r="A612" s="49" t="s">
        <v>399</v>
      </c>
      <c r="B612" s="22" t="s">
        <v>86</v>
      </c>
      <c r="C612" s="22" t="s">
        <v>86</v>
      </c>
      <c r="D612" s="22" t="s">
        <v>129</v>
      </c>
      <c r="E612" s="22"/>
      <c r="F612" s="36">
        <f>F615+F613</f>
        <v>2554</v>
      </c>
      <c r="G612" s="36">
        <f>G615+G613</f>
        <v>2504.9</v>
      </c>
      <c r="H612" s="29">
        <f t="shared" si="27"/>
        <v>98.07752545027408</v>
      </c>
    </row>
    <row r="613" spans="1:8" ht="31.5">
      <c r="A613" s="46" t="s">
        <v>170</v>
      </c>
      <c r="B613" s="22" t="s">
        <v>86</v>
      </c>
      <c r="C613" s="22" t="s">
        <v>86</v>
      </c>
      <c r="D613" s="22" t="s">
        <v>129</v>
      </c>
      <c r="E613" s="22" t="s">
        <v>171</v>
      </c>
      <c r="F613" s="36">
        <f>F614</f>
        <v>267.5</v>
      </c>
      <c r="G613" s="36">
        <f>G614</f>
        <v>220</v>
      </c>
      <c r="H613" s="29">
        <f t="shared" si="27"/>
        <v>82.2429906542056</v>
      </c>
    </row>
    <row r="614" spans="1:8" ht="47.25">
      <c r="A614" s="41" t="s">
        <v>233</v>
      </c>
      <c r="B614" s="22" t="s">
        <v>86</v>
      </c>
      <c r="C614" s="22" t="s">
        <v>86</v>
      </c>
      <c r="D614" s="22" t="s">
        <v>129</v>
      </c>
      <c r="E614" s="22" t="s">
        <v>234</v>
      </c>
      <c r="F614" s="36">
        <v>267.5</v>
      </c>
      <c r="G614" s="62">
        <v>220</v>
      </c>
      <c r="H614" s="29">
        <f t="shared" si="27"/>
        <v>82.2429906542056</v>
      </c>
    </row>
    <row r="615" spans="1:8" ht="47.25">
      <c r="A615" s="49" t="s">
        <v>251</v>
      </c>
      <c r="B615" s="22" t="s">
        <v>86</v>
      </c>
      <c r="C615" s="22" t="s">
        <v>86</v>
      </c>
      <c r="D615" s="22" t="s">
        <v>129</v>
      </c>
      <c r="E615" s="22" t="s">
        <v>110</v>
      </c>
      <c r="F615" s="36">
        <f>F616</f>
        <v>2286.5</v>
      </c>
      <c r="G615" s="36">
        <f>G616</f>
        <v>2284.9</v>
      </c>
      <c r="H615" s="29">
        <f t="shared" si="27"/>
        <v>99.93002405423135</v>
      </c>
    </row>
    <row r="616" spans="1:8" ht="15.75">
      <c r="A616" s="49" t="s">
        <v>111</v>
      </c>
      <c r="B616" s="22" t="s">
        <v>86</v>
      </c>
      <c r="C616" s="22" t="s">
        <v>86</v>
      </c>
      <c r="D616" s="22" t="s">
        <v>129</v>
      </c>
      <c r="E616" s="22" t="s">
        <v>112</v>
      </c>
      <c r="F616" s="36">
        <f>F617</f>
        <v>2286.5</v>
      </c>
      <c r="G616" s="36">
        <f>G617</f>
        <v>2284.9</v>
      </c>
      <c r="H616" s="29">
        <f t="shared" si="27"/>
        <v>99.93002405423135</v>
      </c>
    </row>
    <row r="617" spans="1:8" ht="78.75">
      <c r="A617" s="49" t="s">
        <v>252</v>
      </c>
      <c r="B617" s="22" t="s">
        <v>86</v>
      </c>
      <c r="C617" s="22" t="s">
        <v>86</v>
      </c>
      <c r="D617" s="22" t="s">
        <v>129</v>
      </c>
      <c r="E617" s="22" t="s">
        <v>114</v>
      </c>
      <c r="F617" s="36">
        <f>1973+213.5+100</f>
        <v>2286.5</v>
      </c>
      <c r="G617" s="61">
        <v>2284.9</v>
      </c>
      <c r="H617" s="29">
        <f t="shared" si="27"/>
        <v>99.93002405423135</v>
      </c>
    </row>
    <row r="618" spans="1:8" ht="63">
      <c r="A618" s="46" t="s">
        <v>400</v>
      </c>
      <c r="B618" s="22" t="s">
        <v>86</v>
      </c>
      <c r="C618" s="22" t="s">
        <v>86</v>
      </c>
      <c r="D618" s="22" t="s">
        <v>162</v>
      </c>
      <c r="E618" s="22"/>
      <c r="F618" s="36">
        <f aca="true" t="shared" si="32" ref="F618:G620">F619</f>
        <v>4908.6</v>
      </c>
      <c r="G618" s="36">
        <f t="shared" si="32"/>
        <v>4832.7</v>
      </c>
      <c r="H618" s="29">
        <f t="shared" si="27"/>
        <v>98.45373426231511</v>
      </c>
    </row>
    <row r="619" spans="1:8" ht="47.25">
      <c r="A619" s="49" t="s">
        <v>251</v>
      </c>
      <c r="B619" s="22" t="s">
        <v>86</v>
      </c>
      <c r="C619" s="22" t="s">
        <v>86</v>
      </c>
      <c r="D619" s="22" t="s">
        <v>162</v>
      </c>
      <c r="E619" s="22" t="s">
        <v>110</v>
      </c>
      <c r="F619" s="36">
        <f t="shared" si="32"/>
        <v>4908.6</v>
      </c>
      <c r="G619" s="36">
        <f t="shared" si="32"/>
        <v>4832.7</v>
      </c>
      <c r="H619" s="29">
        <f t="shared" si="27"/>
        <v>98.45373426231511</v>
      </c>
    </row>
    <row r="620" spans="1:8" ht="15.75">
      <c r="A620" s="49" t="s">
        <v>111</v>
      </c>
      <c r="B620" s="22" t="s">
        <v>86</v>
      </c>
      <c r="C620" s="22" t="s">
        <v>86</v>
      </c>
      <c r="D620" s="22" t="s">
        <v>162</v>
      </c>
      <c r="E620" s="22" t="s">
        <v>112</v>
      </c>
      <c r="F620" s="36">
        <f t="shared" si="32"/>
        <v>4908.6</v>
      </c>
      <c r="G620" s="36">
        <f t="shared" si="32"/>
        <v>4832.7</v>
      </c>
      <c r="H620" s="29">
        <f aca="true" t="shared" si="33" ref="H620:H683">G620/F620*100</f>
        <v>98.45373426231511</v>
      </c>
    </row>
    <row r="621" spans="1:8" ht="78.75">
      <c r="A621" s="49" t="s">
        <v>252</v>
      </c>
      <c r="B621" s="22" t="s">
        <v>86</v>
      </c>
      <c r="C621" s="22" t="s">
        <v>86</v>
      </c>
      <c r="D621" s="22" t="s">
        <v>162</v>
      </c>
      <c r="E621" s="22" t="s">
        <v>114</v>
      </c>
      <c r="F621" s="36">
        <f>5195+63.6-350</f>
        <v>4908.6</v>
      </c>
      <c r="G621" s="62">
        <v>4832.7</v>
      </c>
      <c r="H621" s="29">
        <f t="shared" si="33"/>
        <v>98.45373426231511</v>
      </c>
    </row>
    <row r="622" spans="1:8" ht="15.75">
      <c r="A622" s="47" t="s">
        <v>46</v>
      </c>
      <c r="B622" s="24" t="s">
        <v>86</v>
      </c>
      <c r="C622" s="24" t="s">
        <v>84</v>
      </c>
      <c r="D622" s="22"/>
      <c r="E622" s="22"/>
      <c r="F622" s="35">
        <f>F623+F632+F629</f>
        <v>68386.3</v>
      </c>
      <c r="G622" s="35">
        <f>G623+G632+G629</f>
        <v>67855.9</v>
      </c>
      <c r="H622" s="30">
        <f t="shared" si="33"/>
        <v>99.2244060579385</v>
      </c>
    </row>
    <row r="623" spans="1:8" ht="78.75">
      <c r="A623" s="64" t="s">
        <v>7</v>
      </c>
      <c r="B623" s="22" t="s">
        <v>86</v>
      </c>
      <c r="C623" s="22" t="s">
        <v>84</v>
      </c>
      <c r="D623" s="22" t="s">
        <v>72</v>
      </c>
      <c r="E623" s="22"/>
      <c r="F623" s="36">
        <f>F624</f>
        <v>10733</v>
      </c>
      <c r="G623" s="36">
        <f>G624</f>
        <v>10456.7</v>
      </c>
      <c r="H623" s="29">
        <f t="shared" si="33"/>
        <v>97.42569645020033</v>
      </c>
    </row>
    <row r="624" spans="1:8" ht="15.75">
      <c r="A624" s="45" t="s">
        <v>8</v>
      </c>
      <c r="B624" s="22" t="s">
        <v>86</v>
      </c>
      <c r="C624" s="22" t="s">
        <v>84</v>
      </c>
      <c r="D624" s="22" t="s">
        <v>73</v>
      </c>
      <c r="E624" s="22"/>
      <c r="F624" s="36">
        <f>F625+F627</f>
        <v>10733</v>
      </c>
      <c r="G624" s="36">
        <f>G625+G627</f>
        <v>10456.7</v>
      </c>
      <c r="H624" s="29">
        <f t="shared" si="33"/>
        <v>97.42569645020033</v>
      </c>
    </row>
    <row r="625" spans="1:8" ht="94.5">
      <c r="A625" s="41" t="s">
        <v>228</v>
      </c>
      <c r="B625" s="22" t="s">
        <v>86</v>
      </c>
      <c r="C625" s="22" t="s">
        <v>84</v>
      </c>
      <c r="D625" s="22" t="s">
        <v>73</v>
      </c>
      <c r="E625" s="22" t="s">
        <v>231</v>
      </c>
      <c r="F625" s="36">
        <f>F626</f>
        <v>10674.8</v>
      </c>
      <c r="G625" s="36">
        <f>G626</f>
        <v>10404</v>
      </c>
      <c r="H625" s="29">
        <f t="shared" si="33"/>
        <v>97.46318432195451</v>
      </c>
    </row>
    <row r="626" spans="1:8" ht="31.5">
      <c r="A626" s="46" t="s">
        <v>229</v>
      </c>
      <c r="B626" s="22" t="s">
        <v>86</v>
      </c>
      <c r="C626" s="22" t="s">
        <v>84</v>
      </c>
      <c r="D626" s="22" t="s">
        <v>73</v>
      </c>
      <c r="E626" s="22" t="s">
        <v>169</v>
      </c>
      <c r="F626" s="36">
        <v>10674.8</v>
      </c>
      <c r="G626" s="36">
        <v>10404</v>
      </c>
      <c r="H626" s="29">
        <f t="shared" si="33"/>
        <v>97.46318432195451</v>
      </c>
    </row>
    <row r="627" spans="1:8" ht="31.5">
      <c r="A627" s="46" t="s">
        <v>170</v>
      </c>
      <c r="B627" s="22" t="s">
        <v>86</v>
      </c>
      <c r="C627" s="22" t="s">
        <v>84</v>
      </c>
      <c r="D627" s="22" t="s">
        <v>73</v>
      </c>
      <c r="E627" s="22" t="s">
        <v>171</v>
      </c>
      <c r="F627" s="36">
        <f>F628</f>
        <v>58.2</v>
      </c>
      <c r="G627" s="36">
        <f>G628</f>
        <v>52.7</v>
      </c>
      <c r="H627" s="29">
        <f t="shared" si="33"/>
        <v>90.54982817869416</v>
      </c>
    </row>
    <row r="628" spans="1:8" ht="47.25">
      <c r="A628" s="41" t="s">
        <v>233</v>
      </c>
      <c r="B628" s="22" t="s">
        <v>86</v>
      </c>
      <c r="C628" s="22" t="s">
        <v>84</v>
      </c>
      <c r="D628" s="22" t="s">
        <v>73</v>
      </c>
      <c r="E628" s="22" t="s">
        <v>234</v>
      </c>
      <c r="F628" s="36">
        <v>58.2</v>
      </c>
      <c r="G628" s="61">
        <v>52.7</v>
      </c>
      <c r="H628" s="29">
        <f t="shared" si="33"/>
        <v>90.54982817869416</v>
      </c>
    </row>
    <row r="629" spans="1:8" ht="78.75">
      <c r="A629" s="46" t="s">
        <v>401</v>
      </c>
      <c r="B629" s="22" t="s">
        <v>86</v>
      </c>
      <c r="C629" s="22" t="s">
        <v>84</v>
      </c>
      <c r="D629" s="22" t="s">
        <v>402</v>
      </c>
      <c r="E629" s="22"/>
      <c r="F629" s="36">
        <f>F630</f>
        <v>812.6</v>
      </c>
      <c r="G629" s="36">
        <f>G630</f>
        <v>611.4</v>
      </c>
      <c r="H629" s="29">
        <f t="shared" si="33"/>
        <v>75.23997046517351</v>
      </c>
    </row>
    <row r="630" spans="1:8" ht="31.5">
      <c r="A630" s="49" t="s">
        <v>226</v>
      </c>
      <c r="B630" s="22" t="s">
        <v>86</v>
      </c>
      <c r="C630" s="22" t="s">
        <v>84</v>
      </c>
      <c r="D630" s="22" t="s">
        <v>402</v>
      </c>
      <c r="E630" s="22" t="s">
        <v>227</v>
      </c>
      <c r="F630" s="36">
        <f>F631</f>
        <v>812.6</v>
      </c>
      <c r="G630" s="61">
        <f>G631</f>
        <v>611.4</v>
      </c>
      <c r="H630" s="29">
        <f t="shared" si="33"/>
        <v>75.23997046517351</v>
      </c>
    </row>
    <row r="631" spans="1:8" ht="15.75">
      <c r="A631" s="46" t="s">
        <v>201</v>
      </c>
      <c r="B631" s="22" t="s">
        <v>86</v>
      </c>
      <c r="C631" s="22" t="s">
        <v>84</v>
      </c>
      <c r="D631" s="22" t="s">
        <v>402</v>
      </c>
      <c r="E631" s="22" t="s">
        <v>202</v>
      </c>
      <c r="F631" s="36">
        <f>647.6+165</f>
        <v>812.6</v>
      </c>
      <c r="G631" s="62">
        <v>611.4</v>
      </c>
      <c r="H631" s="29">
        <f t="shared" si="33"/>
        <v>75.23997046517351</v>
      </c>
    </row>
    <row r="632" spans="1:8" ht="78.75">
      <c r="A632" s="49" t="s">
        <v>134</v>
      </c>
      <c r="B632" s="22" t="s">
        <v>86</v>
      </c>
      <c r="C632" s="22" t="s">
        <v>84</v>
      </c>
      <c r="D632" s="22">
        <v>4520000</v>
      </c>
      <c r="E632" s="24"/>
      <c r="F632" s="36">
        <f>F633</f>
        <v>56840.7</v>
      </c>
      <c r="G632" s="36">
        <f>G633</f>
        <v>56787.8</v>
      </c>
      <c r="H632" s="29">
        <f t="shared" si="33"/>
        <v>99.90693288435928</v>
      </c>
    </row>
    <row r="633" spans="1:8" ht="31.5">
      <c r="A633" s="49" t="s">
        <v>39</v>
      </c>
      <c r="B633" s="22" t="s">
        <v>86</v>
      </c>
      <c r="C633" s="22" t="s">
        <v>84</v>
      </c>
      <c r="D633" s="22">
        <v>4529900</v>
      </c>
      <c r="E633" s="22"/>
      <c r="F633" s="36">
        <f>F634+F636+F638</f>
        <v>56840.7</v>
      </c>
      <c r="G633" s="36">
        <f>G634+G636+G638</f>
        <v>56787.8</v>
      </c>
      <c r="H633" s="29">
        <f t="shared" si="33"/>
        <v>99.90693288435928</v>
      </c>
    </row>
    <row r="634" spans="1:8" ht="94.5">
      <c r="A634" s="41" t="s">
        <v>228</v>
      </c>
      <c r="B634" s="22" t="s">
        <v>86</v>
      </c>
      <c r="C634" s="22" t="s">
        <v>84</v>
      </c>
      <c r="D634" s="22" t="s">
        <v>135</v>
      </c>
      <c r="E634" s="22" t="s">
        <v>231</v>
      </c>
      <c r="F634" s="36">
        <f>F635</f>
        <v>26080.6</v>
      </c>
      <c r="G634" s="36">
        <f>G635</f>
        <v>26062.1</v>
      </c>
      <c r="H634" s="29">
        <f t="shared" si="33"/>
        <v>99.92906604909396</v>
      </c>
    </row>
    <row r="635" spans="1:8" ht="31.5">
      <c r="A635" s="49" t="s">
        <v>177</v>
      </c>
      <c r="B635" s="22" t="s">
        <v>86</v>
      </c>
      <c r="C635" s="22" t="s">
        <v>84</v>
      </c>
      <c r="D635" s="22" t="s">
        <v>135</v>
      </c>
      <c r="E635" s="22" t="s">
        <v>178</v>
      </c>
      <c r="F635" s="36">
        <v>26080.6</v>
      </c>
      <c r="G635" s="61">
        <v>26062.1</v>
      </c>
      <c r="H635" s="29">
        <f t="shared" si="33"/>
        <v>99.92906604909396</v>
      </c>
    </row>
    <row r="636" spans="1:8" ht="31.5">
      <c r="A636" s="46" t="s">
        <v>170</v>
      </c>
      <c r="B636" s="22" t="s">
        <v>86</v>
      </c>
      <c r="C636" s="22" t="s">
        <v>84</v>
      </c>
      <c r="D636" s="22" t="s">
        <v>135</v>
      </c>
      <c r="E636" s="22" t="s">
        <v>171</v>
      </c>
      <c r="F636" s="36">
        <f>F637</f>
        <v>1213.8</v>
      </c>
      <c r="G636" s="36">
        <f>G637</f>
        <v>1207.8</v>
      </c>
      <c r="H636" s="29">
        <f t="shared" si="33"/>
        <v>99.50568462679189</v>
      </c>
    </row>
    <row r="637" spans="1:8" ht="47.25">
      <c r="A637" s="41" t="s">
        <v>233</v>
      </c>
      <c r="B637" s="22" t="s">
        <v>86</v>
      </c>
      <c r="C637" s="22" t="s">
        <v>84</v>
      </c>
      <c r="D637" s="22" t="s">
        <v>135</v>
      </c>
      <c r="E637" s="22" t="s">
        <v>234</v>
      </c>
      <c r="F637" s="36">
        <v>1213.8</v>
      </c>
      <c r="G637" s="61">
        <v>1207.8</v>
      </c>
      <c r="H637" s="29">
        <f t="shared" si="33"/>
        <v>99.50568462679189</v>
      </c>
    </row>
    <row r="638" spans="1:8" ht="47.25">
      <c r="A638" s="49" t="s">
        <v>251</v>
      </c>
      <c r="B638" s="22" t="s">
        <v>86</v>
      </c>
      <c r="C638" s="22" t="s">
        <v>84</v>
      </c>
      <c r="D638" s="22" t="s">
        <v>135</v>
      </c>
      <c r="E638" s="22" t="s">
        <v>110</v>
      </c>
      <c r="F638" s="36">
        <f>F639</f>
        <v>29546.3</v>
      </c>
      <c r="G638" s="36">
        <f>G639</f>
        <v>29517.9</v>
      </c>
      <c r="H638" s="29">
        <f t="shared" si="33"/>
        <v>99.90387967359705</v>
      </c>
    </row>
    <row r="639" spans="1:8" ht="15.75">
      <c r="A639" s="49" t="s">
        <v>111</v>
      </c>
      <c r="B639" s="22" t="s">
        <v>86</v>
      </c>
      <c r="C639" s="22" t="s">
        <v>84</v>
      </c>
      <c r="D639" s="22" t="s">
        <v>135</v>
      </c>
      <c r="E639" s="22" t="s">
        <v>112</v>
      </c>
      <c r="F639" s="36">
        <f>F640</f>
        <v>29546.3</v>
      </c>
      <c r="G639" s="36">
        <f>G640</f>
        <v>29517.9</v>
      </c>
      <c r="H639" s="29">
        <f t="shared" si="33"/>
        <v>99.90387967359705</v>
      </c>
    </row>
    <row r="640" spans="1:8" ht="78.75">
      <c r="A640" s="49" t="s">
        <v>252</v>
      </c>
      <c r="B640" s="22" t="s">
        <v>86</v>
      </c>
      <c r="C640" s="22" t="s">
        <v>84</v>
      </c>
      <c r="D640" s="22" t="s">
        <v>135</v>
      </c>
      <c r="E640" s="22" t="s">
        <v>114</v>
      </c>
      <c r="F640" s="36">
        <v>29546.3</v>
      </c>
      <c r="G640" s="62">
        <v>29517.9</v>
      </c>
      <c r="H640" s="29">
        <f t="shared" si="33"/>
        <v>99.90387967359705</v>
      </c>
    </row>
    <row r="641" spans="1:8" ht="15.75">
      <c r="A641" s="47" t="s">
        <v>47</v>
      </c>
      <c r="B641" s="24" t="s">
        <v>88</v>
      </c>
      <c r="C641" s="24" t="s">
        <v>70</v>
      </c>
      <c r="D641" s="24"/>
      <c r="E641" s="24"/>
      <c r="F641" s="35">
        <f>F642+F705</f>
        <v>254662.3</v>
      </c>
      <c r="G641" s="35">
        <f>G642+G705</f>
        <v>254638.79999999996</v>
      </c>
      <c r="H641" s="30">
        <f t="shared" si="33"/>
        <v>99.99077209308169</v>
      </c>
    </row>
    <row r="642" spans="1:8" ht="15.75">
      <c r="A642" s="47" t="s">
        <v>48</v>
      </c>
      <c r="B642" s="24" t="s">
        <v>88</v>
      </c>
      <c r="C642" s="24" t="s">
        <v>69</v>
      </c>
      <c r="D642" s="24"/>
      <c r="E642" s="24"/>
      <c r="F642" s="35">
        <f>F647+F657+F666+F680+F698+F643</f>
        <v>241402.19999999998</v>
      </c>
      <c r="G642" s="35">
        <f>G647+G657+G666+G680+G698+G643</f>
        <v>241401.99999999997</v>
      </c>
      <c r="H642" s="30">
        <f t="shared" si="33"/>
        <v>99.99991715071361</v>
      </c>
    </row>
    <row r="643" spans="1:8" ht="31.5">
      <c r="A643" s="49" t="s">
        <v>439</v>
      </c>
      <c r="B643" s="22" t="s">
        <v>88</v>
      </c>
      <c r="C643" s="22" t="s">
        <v>69</v>
      </c>
      <c r="D643" s="22" t="s">
        <v>440</v>
      </c>
      <c r="E643" s="22"/>
      <c r="F643" s="36">
        <f aca="true" t="shared" si="34" ref="F643:G645">F644</f>
        <v>7300</v>
      </c>
      <c r="G643" s="36">
        <f t="shared" si="34"/>
        <v>7300</v>
      </c>
      <c r="H643" s="29">
        <f t="shared" si="33"/>
        <v>100</v>
      </c>
    </row>
    <row r="644" spans="1:8" ht="47.25">
      <c r="A644" s="49" t="s">
        <v>251</v>
      </c>
      <c r="B644" s="22" t="s">
        <v>88</v>
      </c>
      <c r="C644" s="22" t="s">
        <v>69</v>
      </c>
      <c r="D644" s="22" t="s">
        <v>440</v>
      </c>
      <c r="E644" s="22" t="s">
        <v>110</v>
      </c>
      <c r="F644" s="36">
        <f t="shared" si="34"/>
        <v>7300</v>
      </c>
      <c r="G644" s="36">
        <f t="shared" si="34"/>
        <v>7300</v>
      </c>
      <c r="H644" s="29">
        <f t="shared" si="33"/>
        <v>100</v>
      </c>
    </row>
    <row r="645" spans="1:8" ht="15.75">
      <c r="A645" s="49" t="s">
        <v>111</v>
      </c>
      <c r="B645" s="22" t="s">
        <v>88</v>
      </c>
      <c r="C645" s="22" t="s">
        <v>69</v>
      </c>
      <c r="D645" s="22" t="s">
        <v>440</v>
      </c>
      <c r="E645" s="22" t="s">
        <v>112</v>
      </c>
      <c r="F645" s="36">
        <f t="shared" si="34"/>
        <v>7300</v>
      </c>
      <c r="G645" s="36">
        <f t="shared" si="34"/>
        <v>7300</v>
      </c>
      <c r="H645" s="29">
        <f t="shared" si="33"/>
        <v>100</v>
      </c>
    </row>
    <row r="646" spans="1:8" ht="31.5">
      <c r="A646" s="49" t="s">
        <v>115</v>
      </c>
      <c r="B646" s="22" t="s">
        <v>88</v>
      </c>
      <c r="C646" s="22" t="s">
        <v>69</v>
      </c>
      <c r="D646" s="22" t="s">
        <v>440</v>
      </c>
      <c r="E646" s="22" t="s">
        <v>116</v>
      </c>
      <c r="F646" s="36">
        <v>7300</v>
      </c>
      <c r="G646" s="61">
        <v>7300</v>
      </c>
      <c r="H646" s="29">
        <f t="shared" si="33"/>
        <v>100</v>
      </c>
    </row>
    <row r="647" spans="1:8" ht="31.5">
      <c r="A647" s="49" t="s">
        <v>49</v>
      </c>
      <c r="B647" s="22" t="s">
        <v>88</v>
      </c>
      <c r="C647" s="22" t="s">
        <v>69</v>
      </c>
      <c r="D647" s="22">
        <v>4400000</v>
      </c>
      <c r="E647" s="22"/>
      <c r="F647" s="36">
        <f>F648+F652</f>
        <v>82549.8</v>
      </c>
      <c r="G647" s="36">
        <f>G648+G652</f>
        <v>82549.7</v>
      </c>
      <c r="H647" s="29">
        <f t="shared" si="33"/>
        <v>99.99987886100268</v>
      </c>
    </row>
    <row r="648" spans="1:8" ht="63">
      <c r="A648" s="49" t="s">
        <v>197</v>
      </c>
      <c r="B648" s="22" t="s">
        <v>88</v>
      </c>
      <c r="C648" s="22" t="s">
        <v>69</v>
      </c>
      <c r="D648" s="22" t="s">
        <v>403</v>
      </c>
      <c r="E648" s="22"/>
      <c r="F648" s="36">
        <f aca="true" t="shared" si="35" ref="F648:G650">F649</f>
        <v>30757.2</v>
      </c>
      <c r="G648" s="36">
        <f t="shared" si="35"/>
        <v>30757.2</v>
      </c>
      <c r="H648" s="29">
        <f t="shared" si="33"/>
        <v>100</v>
      </c>
    </row>
    <row r="649" spans="1:8" ht="47.25">
      <c r="A649" s="49" t="s">
        <v>251</v>
      </c>
      <c r="B649" s="22" t="s">
        <v>88</v>
      </c>
      <c r="C649" s="22" t="s">
        <v>69</v>
      </c>
      <c r="D649" s="22" t="s">
        <v>403</v>
      </c>
      <c r="E649" s="22" t="s">
        <v>110</v>
      </c>
      <c r="F649" s="36">
        <f t="shared" si="35"/>
        <v>30757.2</v>
      </c>
      <c r="G649" s="36">
        <f t="shared" si="35"/>
        <v>30757.2</v>
      </c>
      <c r="H649" s="29">
        <f t="shared" si="33"/>
        <v>100</v>
      </c>
    </row>
    <row r="650" spans="1:8" ht="15.75">
      <c r="A650" s="49" t="s">
        <v>111</v>
      </c>
      <c r="B650" s="22" t="s">
        <v>88</v>
      </c>
      <c r="C650" s="22" t="s">
        <v>69</v>
      </c>
      <c r="D650" s="22" t="s">
        <v>403</v>
      </c>
      <c r="E650" s="22" t="s">
        <v>112</v>
      </c>
      <c r="F650" s="36">
        <f t="shared" si="35"/>
        <v>30757.2</v>
      </c>
      <c r="G650" s="36">
        <f t="shared" si="35"/>
        <v>30757.2</v>
      </c>
      <c r="H650" s="29">
        <f t="shared" si="33"/>
        <v>100</v>
      </c>
    </row>
    <row r="651" spans="1:8" ht="78.75">
      <c r="A651" s="49" t="s">
        <v>252</v>
      </c>
      <c r="B651" s="22" t="s">
        <v>88</v>
      </c>
      <c r="C651" s="22" t="s">
        <v>69</v>
      </c>
      <c r="D651" s="22" t="s">
        <v>403</v>
      </c>
      <c r="E651" s="22" t="s">
        <v>114</v>
      </c>
      <c r="F651" s="36">
        <f>24679.3+7533.3-1300-942.1+786.7</f>
        <v>30757.2</v>
      </c>
      <c r="G651" s="61">
        <v>30757.2</v>
      </c>
      <c r="H651" s="29">
        <f t="shared" si="33"/>
        <v>100</v>
      </c>
    </row>
    <row r="652" spans="1:8" ht="31.5">
      <c r="A652" s="49" t="s">
        <v>108</v>
      </c>
      <c r="B652" s="23" t="s">
        <v>88</v>
      </c>
      <c r="C652" s="23" t="s">
        <v>69</v>
      </c>
      <c r="D652" s="23" t="s">
        <v>119</v>
      </c>
      <c r="E652" s="22"/>
      <c r="F652" s="36">
        <f>F653</f>
        <v>51792.6</v>
      </c>
      <c r="G652" s="36">
        <f>G653</f>
        <v>51792.5</v>
      </c>
      <c r="H652" s="29">
        <f t="shared" si="33"/>
        <v>99.99980692222441</v>
      </c>
    </row>
    <row r="653" spans="1:8" ht="47.25">
      <c r="A653" s="49" t="s">
        <v>251</v>
      </c>
      <c r="B653" s="22" t="s">
        <v>88</v>
      </c>
      <c r="C653" s="22" t="s">
        <v>69</v>
      </c>
      <c r="D653" s="22" t="s">
        <v>119</v>
      </c>
      <c r="E653" s="22" t="s">
        <v>110</v>
      </c>
      <c r="F653" s="36">
        <f>F654+F656</f>
        <v>51792.6</v>
      </c>
      <c r="G653" s="36">
        <f>G654+G656</f>
        <v>51792.5</v>
      </c>
      <c r="H653" s="29">
        <f t="shared" si="33"/>
        <v>99.99980692222441</v>
      </c>
    </row>
    <row r="654" spans="1:8" ht="15.75">
      <c r="A654" s="49" t="s">
        <v>111</v>
      </c>
      <c r="B654" s="22" t="s">
        <v>88</v>
      </c>
      <c r="C654" s="22" t="s">
        <v>69</v>
      </c>
      <c r="D654" s="22" t="s">
        <v>119</v>
      </c>
      <c r="E654" s="22" t="s">
        <v>112</v>
      </c>
      <c r="F654" s="36">
        <f>F655</f>
        <v>50403</v>
      </c>
      <c r="G654" s="36">
        <f>G655</f>
        <v>50403</v>
      </c>
      <c r="H654" s="29">
        <f t="shared" si="33"/>
        <v>100</v>
      </c>
    </row>
    <row r="655" spans="1:8" ht="78.75">
      <c r="A655" s="49" t="s">
        <v>252</v>
      </c>
      <c r="B655" s="22" t="s">
        <v>88</v>
      </c>
      <c r="C655" s="22" t="s">
        <v>69</v>
      </c>
      <c r="D655" s="22" t="s">
        <v>119</v>
      </c>
      <c r="E655" s="22" t="s">
        <v>114</v>
      </c>
      <c r="F655" s="36">
        <v>50403</v>
      </c>
      <c r="G655" s="61">
        <v>50403</v>
      </c>
      <c r="H655" s="29">
        <f t="shared" si="33"/>
        <v>100</v>
      </c>
    </row>
    <row r="656" spans="1:8" ht="31.5">
      <c r="A656" s="49" t="s">
        <v>115</v>
      </c>
      <c r="B656" s="22" t="s">
        <v>88</v>
      </c>
      <c r="C656" s="22" t="s">
        <v>69</v>
      </c>
      <c r="D656" s="22" t="s">
        <v>119</v>
      </c>
      <c r="E656" s="22" t="s">
        <v>116</v>
      </c>
      <c r="F656" s="36">
        <v>1389.6</v>
      </c>
      <c r="G656" s="61">
        <v>1389.5</v>
      </c>
      <c r="H656" s="29">
        <f t="shared" si="33"/>
        <v>99.99280368451353</v>
      </c>
    </row>
    <row r="657" spans="1:8" ht="15.75">
      <c r="A657" s="49" t="s">
        <v>50</v>
      </c>
      <c r="B657" s="22" t="s">
        <v>88</v>
      </c>
      <c r="C657" s="22" t="s">
        <v>69</v>
      </c>
      <c r="D657" s="22">
        <v>4410000</v>
      </c>
      <c r="E657" s="22"/>
      <c r="F657" s="36">
        <f>F658+F662</f>
        <v>11044.2</v>
      </c>
      <c r="G657" s="36">
        <f>G658+G662</f>
        <v>11044.2</v>
      </c>
      <c r="H657" s="29">
        <f t="shared" si="33"/>
        <v>100</v>
      </c>
    </row>
    <row r="658" spans="1:8" ht="63">
      <c r="A658" s="49" t="s">
        <v>197</v>
      </c>
      <c r="B658" s="22" t="s">
        <v>88</v>
      </c>
      <c r="C658" s="22" t="s">
        <v>69</v>
      </c>
      <c r="D658" s="22" t="s">
        <v>404</v>
      </c>
      <c r="E658" s="22"/>
      <c r="F658" s="36">
        <f aca="true" t="shared" si="36" ref="F658:G660">F659</f>
        <v>2834.1</v>
      </c>
      <c r="G658" s="36">
        <f t="shared" si="36"/>
        <v>2834.1</v>
      </c>
      <c r="H658" s="29">
        <f t="shared" si="33"/>
        <v>100</v>
      </c>
    </row>
    <row r="659" spans="1:8" ht="47.25">
      <c r="A659" s="49" t="s">
        <v>251</v>
      </c>
      <c r="B659" s="22" t="s">
        <v>88</v>
      </c>
      <c r="C659" s="22" t="s">
        <v>69</v>
      </c>
      <c r="D659" s="22" t="s">
        <v>404</v>
      </c>
      <c r="E659" s="22" t="s">
        <v>110</v>
      </c>
      <c r="F659" s="36">
        <f t="shared" si="36"/>
        <v>2834.1</v>
      </c>
      <c r="G659" s="36">
        <f t="shared" si="36"/>
        <v>2834.1</v>
      </c>
      <c r="H659" s="29">
        <f t="shared" si="33"/>
        <v>100</v>
      </c>
    </row>
    <row r="660" spans="1:8" ht="15.75">
      <c r="A660" s="49" t="s">
        <v>111</v>
      </c>
      <c r="B660" s="22" t="s">
        <v>88</v>
      </c>
      <c r="C660" s="22" t="s">
        <v>69</v>
      </c>
      <c r="D660" s="22" t="s">
        <v>404</v>
      </c>
      <c r="E660" s="22" t="s">
        <v>112</v>
      </c>
      <c r="F660" s="36">
        <f t="shared" si="36"/>
        <v>2834.1</v>
      </c>
      <c r="G660" s="36">
        <f t="shared" si="36"/>
        <v>2834.1</v>
      </c>
      <c r="H660" s="29">
        <f t="shared" si="33"/>
        <v>100</v>
      </c>
    </row>
    <row r="661" spans="1:8" ht="78.75">
      <c r="A661" s="49" t="s">
        <v>252</v>
      </c>
      <c r="B661" s="22" t="s">
        <v>88</v>
      </c>
      <c r="C661" s="22" t="s">
        <v>69</v>
      </c>
      <c r="D661" s="22" t="s">
        <v>404</v>
      </c>
      <c r="E661" s="22" t="s">
        <v>114</v>
      </c>
      <c r="F661" s="36">
        <f>3884.1-1050</f>
        <v>2834.1</v>
      </c>
      <c r="G661" s="61">
        <v>2834.1</v>
      </c>
      <c r="H661" s="29">
        <f t="shared" si="33"/>
        <v>100</v>
      </c>
    </row>
    <row r="662" spans="1:8" ht="31.5">
      <c r="A662" s="49" t="s">
        <v>108</v>
      </c>
      <c r="B662" s="23" t="s">
        <v>88</v>
      </c>
      <c r="C662" s="23" t="s">
        <v>69</v>
      </c>
      <c r="D662" s="23" t="s">
        <v>120</v>
      </c>
      <c r="E662" s="22"/>
      <c r="F662" s="36">
        <f aca="true" t="shared" si="37" ref="F662:G664">F663</f>
        <v>8210.1</v>
      </c>
      <c r="G662" s="36">
        <f t="shared" si="37"/>
        <v>8210.1</v>
      </c>
      <c r="H662" s="29">
        <f t="shared" si="33"/>
        <v>100</v>
      </c>
    </row>
    <row r="663" spans="1:8" ht="47.25">
      <c r="A663" s="49" t="s">
        <v>251</v>
      </c>
      <c r="B663" s="22" t="s">
        <v>88</v>
      </c>
      <c r="C663" s="22" t="s">
        <v>69</v>
      </c>
      <c r="D663" s="23" t="s">
        <v>120</v>
      </c>
      <c r="E663" s="22" t="s">
        <v>110</v>
      </c>
      <c r="F663" s="36">
        <f t="shared" si="37"/>
        <v>8210.1</v>
      </c>
      <c r="G663" s="36">
        <f t="shared" si="37"/>
        <v>8210.1</v>
      </c>
      <c r="H663" s="29">
        <f t="shared" si="33"/>
        <v>100</v>
      </c>
    </row>
    <row r="664" spans="1:8" ht="15.75">
      <c r="A664" s="49" t="s">
        <v>111</v>
      </c>
      <c r="B664" s="22" t="s">
        <v>88</v>
      </c>
      <c r="C664" s="22" t="s">
        <v>69</v>
      </c>
      <c r="D664" s="23" t="s">
        <v>120</v>
      </c>
      <c r="E664" s="22" t="s">
        <v>112</v>
      </c>
      <c r="F664" s="36">
        <f t="shared" si="37"/>
        <v>8210.1</v>
      </c>
      <c r="G664" s="36">
        <f t="shared" si="37"/>
        <v>8210.1</v>
      </c>
      <c r="H664" s="29">
        <f t="shared" si="33"/>
        <v>100</v>
      </c>
    </row>
    <row r="665" spans="1:8" ht="78.75">
      <c r="A665" s="49" t="s">
        <v>252</v>
      </c>
      <c r="B665" s="22" t="s">
        <v>88</v>
      </c>
      <c r="C665" s="22" t="s">
        <v>69</v>
      </c>
      <c r="D665" s="23" t="s">
        <v>120</v>
      </c>
      <c r="E665" s="22" t="s">
        <v>114</v>
      </c>
      <c r="F665" s="36">
        <f>9203.5-1042+70-21.4</f>
        <v>8210.1</v>
      </c>
      <c r="G665" s="61">
        <v>8210.1</v>
      </c>
      <c r="H665" s="29">
        <f t="shared" si="33"/>
        <v>100</v>
      </c>
    </row>
    <row r="666" spans="1:8" ht="15.75">
      <c r="A666" s="49" t="s">
        <v>51</v>
      </c>
      <c r="B666" s="22" t="s">
        <v>88</v>
      </c>
      <c r="C666" s="22" t="s">
        <v>69</v>
      </c>
      <c r="D666" s="22">
        <v>4420000</v>
      </c>
      <c r="E666" s="22"/>
      <c r="F666" s="36">
        <f>F667+F671+F675</f>
        <v>46631.5</v>
      </c>
      <c r="G666" s="36">
        <f>G667+G671+G675</f>
        <v>46631.4</v>
      </c>
      <c r="H666" s="29">
        <f t="shared" si="33"/>
        <v>99.99978555268434</v>
      </c>
    </row>
    <row r="667" spans="1:8" ht="126">
      <c r="A667" s="50" t="s">
        <v>204</v>
      </c>
      <c r="B667" s="22" t="s">
        <v>88</v>
      </c>
      <c r="C667" s="22" t="s">
        <v>69</v>
      </c>
      <c r="D667" s="22" t="s">
        <v>405</v>
      </c>
      <c r="E667" s="22"/>
      <c r="F667" s="36">
        <f aca="true" t="shared" si="38" ref="F667:G669">F668</f>
        <v>152</v>
      </c>
      <c r="G667" s="36">
        <f t="shared" si="38"/>
        <v>151.9</v>
      </c>
      <c r="H667" s="29">
        <f t="shared" si="33"/>
        <v>99.9342105263158</v>
      </c>
    </row>
    <row r="668" spans="1:8" ht="47.25">
      <c r="A668" s="49" t="s">
        <v>251</v>
      </c>
      <c r="B668" s="22" t="s">
        <v>88</v>
      </c>
      <c r="C668" s="22" t="s">
        <v>69</v>
      </c>
      <c r="D668" s="22" t="s">
        <v>405</v>
      </c>
      <c r="E668" s="22" t="s">
        <v>110</v>
      </c>
      <c r="F668" s="36">
        <f t="shared" si="38"/>
        <v>152</v>
      </c>
      <c r="G668" s="36">
        <f t="shared" si="38"/>
        <v>151.9</v>
      </c>
      <c r="H668" s="29">
        <f t="shared" si="33"/>
        <v>99.9342105263158</v>
      </c>
    </row>
    <row r="669" spans="1:8" ht="15.75">
      <c r="A669" s="49" t="s">
        <v>111</v>
      </c>
      <c r="B669" s="22" t="s">
        <v>88</v>
      </c>
      <c r="C669" s="22" t="s">
        <v>69</v>
      </c>
      <c r="D669" s="22" t="s">
        <v>405</v>
      </c>
      <c r="E669" s="22" t="s">
        <v>112</v>
      </c>
      <c r="F669" s="36">
        <f t="shared" si="38"/>
        <v>152</v>
      </c>
      <c r="G669" s="36">
        <f t="shared" si="38"/>
        <v>151.9</v>
      </c>
      <c r="H669" s="29">
        <f t="shared" si="33"/>
        <v>99.9342105263158</v>
      </c>
    </row>
    <row r="670" spans="1:8" ht="78.75">
      <c r="A670" s="49" t="s">
        <v>252</v>
      </c>
      <c r="B670" s="22" t="s">
        <v>88</v>
      </c>
      <c r="C670" s="22" t="s">
        <v>69</v>
      </c>
      <c r="D670" s="22" t="s">
        <v>405</v>
      </c>
      <c r="E670" s="22" t="s">
        <v>114</v>
      </c>
      <c r="F670" s="36">
        <f>177.8-25.8</f>
        <v>152</v>
      </c>
      <c r="G670" s="61">
        <v>151.9</v>
      </c>
      <c r="H670" s="29">
        <f t="shared" si="33"/>
        <v>99.9342105263158</v>
      </c>
    </row>
    <row r="671" spans="1:8" ht="63">
      <c r="A671" s="49" t="s">
        <v>197</v>
      </c>
      <c r="B671" s="22" t="s">
        <v>88</v>
      </c>
      <c r="C671" s="22" t="s">
        <v>69</v>
      </c>
      <c r="D671" s="22" t="s">
        <v>406</v>
      </c>
      <c r="E671" s="22"/>
      <c r="F671" s="36">
        <f aca="true" t="shared" si="39" ref="F671:G673">F672</f>
        <v>14419.6</v>
      </c>
      <c r="G671" s="36">
        <f t="shared" si="39"/>
        <v>14419.6</v>
      </c>
      <c r="H671" s="29">
        <f t="shared" si="33"/>
        <v>100</v>
      </c>
    </row>
    <row r="672" spans="1:8" ht="47.25">
      <c r="A672" s="49" t="s">
        <v>251</v>
      </c>
      <c r="B672" s="22" t="s">
        <v>88</v>
      </c>
      <c r="C672" s="22" t="s">
        <v>69</v>
      </c>
      <c r="D672" s="22" t="s">
        <v>406</v>
      </c>
      <c r="E672" s="22" t="s">
        <v>110</v>
      </c>
      <c r="F672" s="36">
        <f t="shared" si="39"/>
        <v>14419.6</v>
      </c>
      <c r="G672" s="36">
        <f t="shared" si="39"/>
        <v>14419.6</v>
      </c>
      <c r="H672" s="29">
        <f t="shared" si="33"/>
        <v>100</v>
      </c>
    </row>
    <row r="673" spans="1:8" ht="15.75">
      <c r="A673" s="49" t="s">
        <v>111</v>
      </c>
      <c r="B673" s="22" t="s">
        <v>88</v>
      </c>
      <c r="C673" s="22" t="s">
        <v>69</v>
      </c>
      <c r="D673" s="22" t="s">
        <v>406</v>
      </c>
      <c r="E673" s="22" t="s">
        <v>112</v>
      </c>
      <c r="F673" s="36">
        <f t="shared" si="39"/>
        <v>14419.6</v>
      </c>
      <c r="G673" s="36">
        <f t="shared" si="39"/>
        <v>14419.6</v>
      </c>
      <c r="H673" s="29">
        <f t="shared" si="33"/>
        <v>100</v>
      </c>
    </row>
    <row r="674" spans="1:8" ht="78.75">
      <c r="A674" s="49" t="s">
        <v>252</v>
      </c>
      <c r="B674" s="22" t="s">
        <v>88</v>
      </c>
      <c r="C674" s="22" t="s">
        <v>69</v>
      </c>
      <c r="D674" s="22" t="s">
        <v>406</v>
      </c>
      <c r="E674" s="22" t="s">
        <v>114</v>
      </c>
      <c r="F674" s="36">
        <f>15719.6-1300</f>
        <v>14419.6</v>
      </c>
      <c r="G674" s="61">
        <v>14419.6</v>
      </c>
      <c r="H674" s="29">
        <f t="shared" si="33"/>
        <v>100</v>
      </c>
    </row>
    <row r="675" spans="1:8" ht="31.5">
      <c r="A675" s="49" t="s">
        <v>108</v>
      </c>
      <c r="B675" s="23" t="s">
        <v>88</v>
      </c>
      <c r="C675" s="23" t="s">
        <v>69</v>
      </c>
      <c r="D675" s="23" t="s">
        <v>130</v>
      </c>
      <c r="E675" s="22"/>
      <c r="F675" s="36">
        <f>F676+F679</f>
        <v>32059.9</v>
      </c>
      <c r="G675" s="36">
        <f>G676+G679</f>
        <v>32059.9</v>
      </c>
      <c r="H675" s="29">
        <f t="shared" si="33"/>
        <v>100</v>
      </c>
    </row>
    <row r="676" spans="1:8" ht="47.25">
      <c r="A676" s="49" t="s">
        <v>251</v>
      </c>
      <c r="B676" s="22" t="s">
        <v>88</v>
      </c>
      <c r="C676" s="22" t="s">
        <v>69</v>
      </c>
      <c r="D676" s="23" t="s">
        <v>130</v>
      </c>
      <c r="E676" s="22" t="s">
        <v>110</v>
      </c>
      <c r="F676" s="36">
        <f>F677</f>
        <v>32058.4</v>
      </c>
      <c r="G676" s="36">
        <f>G677</f>
        <v>32058.4</v>
      </c>
      <c r="H676" s="29">
        <f t="shared" si="33"/>
        <v>100</v>
      </c>
    </row>
    <row r="677" spans="1:8" ht="15.75">
      <c r="A677" s="49" t="s">
        <v>111</v>
      </c>
      <c r="B677" s="22" t="s">
        <v>88</v>
      </c>
      <c r="C677" s="22" t="s">
        <v>69</v>
      </c>
      <c r="D677" s="23" t="s">
        <v>130</v>
      </c>
      <c r="E677" s="22" t="s">
        <v>112</v>
      </c>
      <c r="F677" s="36">
        <f>F678</f>
        <v>32058.4</v>
      </c>
      <c r="G677" s="36">
        <f>G678</f>
        <v>32058.4</v>
      </c>
      <c r="H677" s="29">
        <f t="shared" si="33"/>
        <v>100</v>
      </c>
    </row>
    <row r="678" spans="1:8" ht="78.75">
      <c r="A678" s="49" t="s">
        <v>252</v>
      </c>
      <c r="B678" s="22" t="s">
        <v>88</v>
      </c>
      <c r="C678" s="22" t="s">
        <v>69</v>
      </c>
      <c r="D678" s="23" t="s">
        <v>130</v>
      </c>
      <c r="E678" s="22" t="s">
        <v>114</v>
      </c>
      <c r="F678" s="36">
        <f>48604.7-15719.6-177.8-1.5+966-2458+10.2+180+600+421+131.6-10.2+12-500</f>
        <v>32058.4</v>
      </c>
      <c r="G678" s="36">
        <f>48604.7-15719.6-177.8-1.5+966-2458+10.2+180+600+421+131.6-10.2+12-500</f>
        <v>32058.4</v>
      </c>
      <c r="H678" s="29">
        <f t="shared" si="33"/>
        <v>100</v>
      </c>
    </row>
    <row r="679" spans="1:8" ht="31.5">
      <c r="A679" s="49" t="s">
        <v>115</v>
      </c>
      <c r="B679" s="22" t="s">
        <v>88</v>
      </c>
      <c r="C679" s="22" t="s">
        <v>69</v>
      </c>
      <c r="D679" s="23" t="s">
        <v>130</v>
      </c>
      <c r="E679" s="22" t="s">
        <v>116</v>
      </c>
      <c r="F679" s="36">
        <f>1.5</f>
        <v>1.5</v>
      </c>
      <c r="G679" s="61">
        <v>1.5</v>
      </c>
      <c r="H679" s="29">
        <f t="shared" si="33"/>
        <v>100</v>
      </c>
    </row>
    <row r="680" spans="1:8" ht="31.5">
      <c r="A680" s="49" t="s">
        <v>52</v>
      </c>
      <c r="B680" s="22" t="s">
        <v>88</v>
      </c>
      <c r="C680" s="22" t="s">
        <v>69</v>
      </c>
      <c r="D680" s="22">
        <v>4500000</v>
      </c>
      <c r="E680" s="22"/>
      <c r="F680" s="36">
        <f>F693+F681+F684+F688</f>
        <v>86244.3</v>
      </c>
      <c r="G680" s="36">
        <f>G693+G681+G684+G688</f>
        <v>86244.3</v>
      </c>
      <c r="H680" s="29">
        <f t="shared" si="33"/>
        <v>100</v>
      </c>
    </row>
    <row r="681" spans="1:8" ht="47.25">
      <c r="A681" s="49" t="s">
        <v>304</v>
      </c>
      <c r="B681" s="22" t="s">
        <v>88</v>
      </c>
      <c r="C681" s="22" t="s">
        <v>69</v>
      </c>
      <c r="D681" s="22" t="s">
        <v>407</v>
      </c>
      <c r="E681" s="22"/>
      <c r="F681" s="36">
        <f>F682</f>
        <v>45000</v>
      </c>
      <c r="G681" s="36">
        <f>G682</f>
        <v>45000</v>
      </c>
      <c r="H681" s="29">
        <f t="shared" si="33"/>
        <v>100</v>
      </c>
    </row>
    <row r="682" spans="1:8" ht="63">
      <c r="A682" s="49" t="s">
        <v>214</v>
      </c>
      <c r="B682" s="22" t="s">
        <v>88</v>
      </c>
      <c r="C682" s="22" t="s">
        <v>69</v>
      </c>
      <c r="D682" s="22" t="s">
        <v>407</v>
      </c>
      <c r="E682" s="22" t="s">
        <v>215</v>
      </c>
      <c r="F682" s="36">
        <f>F683</f>
        <v>45000</v>
      </c>
      <c r="G682" s="36">
        <f>G683</f>
        <v>45000</v>
      </c>
      <c r="H682" s="29">
        <f t="shared" si="33"/>
        <v>100</v>
      </c>
    </row>
    <row r="683" spans="1:8" ht="78.75">
      <c r="A683" s="49" t="s">
        <v>408</v>
      </c>
      <c r="B683" s="22" t="s">
        <v>88</v>
      </c>
      <c r="C683" s="22" t="s">
        <v>69</v>
      </c>
      <c r="D683" s="22" t="s">
        <v>407</v>
      </c>
      <c r="E683" s="22" t="s">
        <v>409</v>
      </c>
      <c r="F683" s="36">
        <f>94700+5300-52085-1060-1855</f>
        <v>45000</v>
      </c>
      <c r="G683" s="36">
        <f>94700+5300-52085-1060-1855</f>
        <v>45000</v>
      </c>
      <c r="H683" s="29">
        <f t="shared" si="33"/>
        <v>100</v>
      </c>
    </row>
    <row r="684" spans="1:8" ht="63">
      <c r="A684" s="49" t="s">
        <v>197</v>
      </c>
      <c r="B684" s="22" t="s">
        <v>88</v>
      </c>
      <c r="C684" s="22" t="s">
        <v>69</v>
      </c>
      <c r="D684" s="22" t="s">
        <v>410</v>
      </c>
      <c r="E684" s="22"/>
      <c r="F684" s="36">
        <f aca="true" t="shared" si="40" ref="F684:G686">F685</f>
        <v>5470.9</v>
      </c>
      <c r="G684" s="36">
        <f t="shared" si="40"/>
        <v>5470.9</v>
      </c>
      <c r="H684" s="29">
        <f aca="true" t="shared" si="41" ref="H684:H753">G684/F684*100</f>
        <v>100</v>
      </c>
    </row>
    <row r="685" spans="1:8" ht="47.25">
      <c r="A685" s="49" t="s">
        <v>251</v>
      </c>
      <c r="B685" s="22" t="s">
        <v>88</v>
      </c>
      <c r="C685" s="22" t="s">
        <v>69</v>
      </c>
      <c r="D685" s="22" t="s">
        <v>410</v>
      </c>
      <c r="E685" s="22" t="s">
        <v>110</v>
      </c>
      <c r="F685" s="36">
        <f t="shared" si="40"/>
        <v>5470.9</v>
      </c>
      <c r="G685" s="36">
        <f t="shared" si="40"/>
        <v>5470.9</v>
      </c>
      <c r="H685" s="29">
        <f t="shared" si="41"/>
        <v>100</v>
      </c>
    </row>
    <row r="686" spans="1:8" ht="15.75">
      <c r="A686" s="49" t="s">
        <v>111</v>
      </c>
      <c r="B686" s="22" t="s">
        <v>88</v>
      </c>
      <c r="C686" s="22" t="s">
        <v>69</v>
      </c>
      <c r="D686" s="22" t="s">
        <v>410</v>
      </c>
      <c r="E686" s="22" t="s">
        <v>112</v>
      </c>
      <c r="F686" s="36">
        <f t="shared" si="40"/>
        <v>5470.9</v>
      </c>
      <c r="G686" s="36">
        <f t="shared" si="40"/>
        <v>5470.9</v>
      </c>
      <c r="H686" s="29">
        <f t="shared" si="41"/>
        <v>100</v>
      </c>
    </row>
    <row r="687" spans="1:8" ht="78.75">
      <c r="A687" s="49" t="s">
        <v>252</v>
      </c>
      <c r="B687" s="22" t="s">
        <v>88</v>
      </c>
      <c r="C687" s="22" t="s">
        <v>69</v>
      </c>
      <c r="D687" s="22" t="s">
        <v>410</v>
      </c>
      <c r="E687" s="22" t="s">
        <v>114</v>
      </c>
      <c r="F687" s="36">
        <f>5470.9</f>
        <v>5470.9</v>
      </c>
      <c r="G687" s="61">
        <v>5470.9</v>
      </c>
      <c r="H687" s="29">
        <f t="shared" si="41"/>
        <v>100</v>
      </c>
    </row>
    <row r="688" spans="1:8" ht="31.5">
      <c r="A688" s="41" t="s">
        <v>389</v>
      </c>
      <c r="B688" s="22" t="s">
        <v>88</v>
      </c>
      <c r="C688" s="22" t="s">
        <v>69</v>
      </c>
      <c r="D688" s="22" t="s">
        <v>390</v>
      </c>
      <c r="E688" s="22"/>
      <c r="F688" s="36">
        <f>F689</f>
        <v>27200</v>
      </c>
      <c r="G688" s="36">
        <f>G689</f>
        <v>27200</v>
      </c>
      <c r="H688" s="29">
        <f t="shared" si="41"/>
        <v>100</v>
      </c>
    </row>
    <row r="689" spans="1:8" ht="47.25">
      <c r="A689" s="49" t="s">
        <v>251</v>
      </c>
      <c r="B689" s="22" t="s">
        <v>88</v>
      </c>
      <c r="C689" s="22" t="s">
        <v>69</v>
      </c>
      <c r="D689" s="22" t="s">
        <v>390</v>
      </c>
      <c r="E689" s="22" t="s">
        <v>110</v>
      </c>
      <c r="F689" s="36">
        <f>F690</f>
        <v>27200</v>
      </c>
      <c r="G689" s="36">
        <f>G690</f>
        <v>27200</v>
      </c>
      <c r="H689" s="29">
        <f t="shared" si="41"/>
        <v>100</v>
      </c>
    </row>
    <row r="690" spans="1:8" ht="15.75">
      <c r="A690" s="49" t="s">
        <v>111</v>
      </c>
      <c r="B690" s="22" t="s">
        <v>88</v>
      </c>
      <c r="C690" s="22" t="s">
        <v>69</v>
      </c>
      <c r="D690" s="22" t="s">
        <v>390</v>
      </c>
      <c r="E690" s="22" t="s">
        <v>112</v>
      </c>
      <c r="F690" s="36">
        <f>F691+F692</f>
        <v>27200</v>
      </c>
      <c r="G690" s="36">
        <f>G691+G692</f>
        <v>27200</v>
      </c>
      <c r="H690" s="29">
        <f t="shared" si="41"/>
        <v>100</v>
      </c>
    </row>
    <row r="691" spans="1:8" ht="78.75">
      <c r="A691" s="49" t="s">
        <v>252</v>
      </c>
      <c r="B691" s="22" t="s">
        <v>88</v>
      </c>
      <c r="C691" s="22" t="s">
        <v>69</v>
      </c>
      <c r="D691" s="22" t="s">
        <v>390</v>
      </c>
      <c r="E691" s="22" t="s">
        <v>114</v>
      </c>
      <c r="F691" s="36">
        <f>27200-7700</f>
        <v>19500</v>
      </c>
      <c r="G691" s="61">
        <v>19500</v>
      </c>
      <c r="H691" s="29">
        <f t="shared" si="41"/>
        <v>100</v>
      </c>
    </row>
    <row r="692" spans="1:8" ht="31.5">
      <c r="A692" s="21" t="s">
        <v>411</v>
      </c>
      <c r="B692" s="22" t="s">
        <v>88</v>
      </c>
      <c r="C692" s="22" t="s">
        <v>69</v>
      </c>
      <c r="D692" s="22" t="s">
        <v>390</v>
      </c>
      <c r="E692" s="22" t="s">
        <v>116</v>
      </c>
      <c r="F692" s="36">
        <v>7700</v>
      </c>
      <c r="G692" s="61">
        <v>7700</v>
      </c>
      <c r="H692" s="29">
        <f t="shared" si="41"/>
        <v>100</v>
      </c>
    </row>
    <row r="693" spans="1:8" ht="31.5">
      <c r="A693" s="49" t="s">
        <v>108</v>
      </c>
      <c r="B693" s="23" t="s">
        <v>88</v>
      </c>
      <c r="C693" s="23" t="s">
        <v>69</v>
      </c>
      <c r="D693" s="22" t="s">
        <v>96</v>
      </c>
      <c r="E693" s="22" t="s">
        <v>75</v>
      </c>
      <c r="F693" s="36">
        <f>F694</f>
        <v>8573.4</v>
      </c>
      <c r="G693" s="36">
        <f>G694</f>
        <v>8573.4</v>
      </c>
      <c r="H693" s="29">
        <f t="shared" si="41"/>
        <v>100</v>
      </c>
    </row>
    <row r="694" spans="1:8" ht="47.25">
      <c r="A694" s="49" t="s">
        <v>251</v>
      </c>
      <c r="B694" s="22" t="s">
        <v>88</v>
      </c>
      <c r="C694" s="22" t="s">
        <v>69</v>
      </c>
      <c r="D694" s="22" t="s">
        <v>96</v>
      </c>
      <c r="E694" s="22" t="s">
        <v>110</v>
      </c>
      <c r="F694" s="36">
        <f>F695</f>
        <v>8573.4</v>
      </c>
      <c r="G694" s="36">
        <f>G695</f>
        <v>8573.4</v>
      </c>
      <c r="H694" s="29">
        <f t="shared" si="41"/>
        <v>100</v>
      </c>
    </row>
    <row r="695" spans="1:8" ht="15.75">
      <c r="A695" s="49" t="s">
        <v>111</v>
      </c>
      <c r="B695" s="22" t="s">
        <v>88</v>
      </c>
      <c r="C695" s="22" t="s">
        <v>69</v>
      </c>
      <c r="D695" s="22" t="s">
        <v>96</v>
      </c>
      <c r="E695" s="22" t="s">
        <v>112</v>
      </c>
      <c r="F695" s="36">
        <f>F696+F697</f>
        <v>8573.4</v>
      </c>
      <c r="G695" s="36">
        <f>G696+G697</f>
        <v>8573.4</v>
      </c>
      <c r="H695" s="29">
        <f t="shared" si="41"/>
        <v>100</v>
      </c>
    </row>
    <row r="696" spans="1:8" ht="78.75">
      <c r="A696" s="49" t="s">
        <v>252</v>
      </c>
      <c r="B696" s="22" t="s">
        <v>88</v>
      </c>
      <c r="C696" s="22" t="s">
        <v>69</v>
      </c>
      <c r="D696" s="22" t="s">
        <v>96</v>
      </c>
      <c r="E696" s="22" t="s">
        <v>114</v>
      </c>
      <c r="F696" s="36">
        <v>8483.4</v>
      </c>
      <c r="G696" s="61">
        <v>8483.4</v>
      </c>
      <c r="H696" s="29">
        <f t="shared" si="41"/>
        <v>100</v>
      </c>
    </row>
    <row r="697" spans="1:8" ht="31.5">
      <c r="A697" s="21" t="s">
        <v>411</v>
      </c>
      <c r="B697" s="22" t="s">
        <v>88</v>
      </c>
      <c r="C697" s="22" t="s">
        <v>69</v>
      </c>
      <c r="D697" s="22" t="s">
        <v>96</v>
      </c>
      <c r="E697" s="22" t="s">
        <v>116</v>
      </c>
      <c r="F697" s="36">
        <v>90</v>
      </c>
      <c r="G697" s="61">
        <v>90</v>
      </c>
      <c r="H697" s="29">
        <f t="shared" si="41"/>
        <v>100</v>
      </c>
    </row>
    <row r="698" spans="1:8" ht="15.75">
      <c r="A698" s="49" t="s">
        <v>260</v>
      </c>
      <c r="B698" s="22" t="s">
        <v>88</v>
      </c>
      <c r="C698" s="22" t="s">
        <v>69</v>
      </c>
      <c r="D698" s="22" t="s">
        <v>128</v>
      </c>
      <c r="E698" s="22"/>
      <c r="F698" s="36">
        <f>F699+F702</f>
        <v>7632.4</v>
      </c>
      <c r="G698" s="36">
        <f>G699+G702</f>
        <v>7632.4</v>
      </c>
      <c r="H698" s="29">
        <f t="shared" si="41"/>
        <v>100</v>
      </c>
    </row>
    <row r="699" spans="1:8" ht="63">
      <c r="A699" s="49" t="s">
        <v>412</v>
      </c>
      <c r="B699" s="22" t="s">
        <v>88</v>
      </c>
      <c r="C699" s="22" t="s">
        <v>69</v>
      </c>
      <c r="D699" s="22" t="s">
        <v>136</v>
      </c>
      <c r="E699" s="22"/>
      <c r="F699" s="36">
        <f>F700</f>
        <v>5632.4</v>
      </c>
      <c r="G699" s="36">
        <f>G700</f>
        <v>5632.4</v>
      </c>
      <c r="H699" s="29">
        <f t="shared" si="41"/>
        <v>100</v>
      </c>
    </row>
    <row r="700" spans="1:8" ht="15.75">
      <c r="A700" s="49" t="s">
        <v>111</v>
      </c>
      <c r="B700" s="22" t="s">
        <v>88</v>
      </c>
      <c r="C700" s="22" t="s">
        <v>69</v>
      </c>
      <c r="D700" s="22" t="s">
        <v>136</v>
      </c>
      <c r="E700" s="22" t="s">
        <v>110</v>
      </c>
      <c r="F700" s="36">
        <f>F701</f>
        <v>5632.4</v>
      </c>
      <c r="G700" s="36">
        <f>G701</f>
        <v>5632.4</v>
      </c>
      <c r="H700" s="29">
        <f t="shared" si="41"/>
        <v>100</v>
      </c>
    </row>
    <row r="701" spans="1:8" ht="78.75">
      <c r="A701" s="49" t="s">
        <v>252</v>
      </c>
      <c r="B701" s="22" t="s">
        <v>88</v>
      </c>
      <c r="C701" s="22" t="s">
        <v>69</v>
      </c>
      <c r="D701" s="22" t="s">
        <v>136</v>
      </c>
      <c r="E701" s="22" t="s">
        <v>114</v>
      </c>
      <c r="F701" s="36">
        <v>5632.4</v>
      </c>
      <c r="G701" s="61">
        <v>5632.4</v>
      </c>
      <c r="H701" s="29">
        <f t="shared" si="41"/>
        <v>100</v>
      </c>
    </row>
    <row r="702" spans="1:8" ht="94.5">
      <c r="A702" s="49" t="s">
        <v>413</v>
      </c>
      <c r="B702" s="22" t="s">
        <v>88</v>
      </c>
      <c r="C702" s="22" t="s">
        <v>69</v>
      </c>
      <c r="D702" s="22" t="s">
        <v>414</v>
      </c>
      <c r="E702" s="22"/>
      <c r="F702" s="36">
        <f>F703</f>
        <v>2000</v>
      </c>
      <c r="G702" s="36">
        <f>G703</f>
        <v>2000</v>
      </c>
      <c r="H702" s="29">
        <f t="shared" si="41"/>
        <v>100</v>
      </c>
    </row>
    <row r="703" spans="1:8" ht="15.75">
      <c r="A703" s="49" t="s">
        <v>111</v>
      </c>
      <c r="B703" s="22" t="s">
        <v>88</v>
      </c>
      <c r="C703" s="22" t="s">
        <v>69</v>
      </c>
      <c r="D703" s="22" t="s">
        <v>414</v>
      </c>
      <c r="E703" s="22" t="s">
        <v>110</v>
      </c>
      <c r="F703" s="36">
        <f>F704</f>
        <v>2000</v>
      </c>
      <c r="G703" s="36">
        <f>G704</f>
        <v>2000</v>
      </c>
      <c r="H703" s="29">
        <f t="shared" si="41"/>
        <v>100</v>
      </c>
    </row>
    <row r="704" spans="1:8" ht="31.5">
      <c r="A704" s="21" t="s">
        <v>411</v>
      </c>
      <c r="B704" s="22" t="s">
        <v>88</v>
      </c>
      <c r="C704" s="22" t="s">
        <v>69</v>
      </c>
      <c r="D704" s="22" t="s">
        <v>414</v>
      </c>
      <c r="E704" s="22" t="s">
        <v>116</v>
      </c>
      <c r="F704" s="36">
        <v>2000</v>
      </c>
      <c r="G704" s="61">
        <v>2000</v>
      </c>
      <c r="H704" s="29">
        <f t="shared" si="41"/>
        <v>100</v>
      </c>
    </row>
    <row r="705" spans="1:8" ht="31.5">
      <c r="A705" s="47" t="s">
        <v>53</v>
      </c>
      <c r="B705" s="24" t="s">
        <v>88</v>
      </c>
      <c r="C705" s="24" t="s">
        <v>74</v>
      </c>
      <c r="D705" s="22"/>
      <c r="E705" s="22"/>
      <c r="F705" s="35">
        <f>F706+F712</f>
        <v>13260.1</v>
      </c>
      <c r="G705" s="35">
        <f>G706+G712</f>
        <v>13236.800000000001</v>
      </c>
      <c r="H705" s="30">
        <f t="shared" si="41"/>
        <v>99.82428488472938</v>
      </c>
    </row>
    <row r="706" spans="1:8" ht="78.75">
      <c r="A706" s="49" t="s">
        <v>7</v>
      </c>
      <c r="B706" s="23" t="s">
        <v>88</v>
      </c>
      <c r="C706" s="23" t="s">
        <v>74</v>
      </c>
      <c r="D706" s="23" t="s">
        <v>72</v>
      </c>
      <c r="E706" s="23"/>
      <c r="F706" s="36">
        <f>F707</f>
        <v>3638.4</v>
      </c>
      <c r="G706" s="36">
        <f>G707</f>
        <v>3634.6</v>
      </c>
      <c r="H706" s="29">
        <f t="shared" si="41"/>
        <v>99.89555848724714</v>
      </c>
    </row>
    <row r="707" spans="1:8" ht="15.75">
      <c r="A707" s="49" t="s">
        <v>8</v>
      </c>
      <c r="B707" s="23" t="s">
        <v>88</v>
      </c>
      <c r="C707" s="23" t="s">
        <v>74</v>
      </c>
      <c r="D707" s="23" t="s">
        <v>73</v>
      </c>
      <c r="E707" s="23"/>
      <c r="F707" s="36">
        <f>F708+F710</f>
        <v>3638.4</v>
      </c>
      <c r="G707" s="36">
        <f>G708+G710</f>
        <v>3634.6</v>
      </c>
      <c r="H707" s="29">
        <f t="shared" si="41"/>
        <v>99.89555848724714</v>
      </c>
    </row>
    <row r="708" spans="1:8" ht="94.5">
      <c r="A708" s="41" t="s">
        <v>228</v>
      </c>
      <c r="B708" s="23" t="s">
        <v>88</v>
      </c>
      <c r="C708" s="23" t="s">
        <v>74</v>
      </c>
      <c r="D708" s="23" t="s">
        <v>73</v>
      </c>
      <c r="E708" s="23" t="s">
        <v>231</v>
      </c>
      <c r="F708" s="36">
        <f>F709</f>
        <v>3480.3</v>
      </c>
      <c r="G708" s="36">
        <f>G709</f>
        <v>3476.7</v>
      </c>
      <c r="H708" s="29">
        <f t="shared" si="41"/>
        <v>99.89656064132402</v>
      </c>
    </row>
    <row r="709" spans="1:8" ht="31.5">
      <c r="A709" s="46" t="s">
        <v>229</v>
      </c>
      <c r="B709" s="23" t="s">
        <v>88</v>
      </c>
      <c r="C709" s="23" t="s">
        <v>74</v>
      </c>
      <c r="D709" s="23" t="s">
        <v>73</v>
      </c>
      <c r="E709" s="23" t="s">
        <v>169</v>
      </c>
      <c r="F709" s="36">
        <v>3480.3</v>
      </c>
      <c r="G709" s="61">
        <v>3476.7</v>
      </c>
      <c r="H709" s="29">
        <f t="shared" si="41"/>
        <v>99.89656064132402</v>
      </c>
    </row>
    <row r="710" spans="1:8" ht="31.5">
      <c r="A710" s="46" t="s">
        <v>170</v>
      </c>
      <c r="B710" s="23" t="s">
        <v>88</v>
      </c>
      <c r="C710" s="23" t="s">
        <v>74</v>
      </c>
      <c r="D710" s="23" t="s">
        <v>73</v>
      </c>
      <c r="E710" s="23" t="s">
        <v>171</v>
      </c>
      <c r="F710" s="36">
        <f>F711</f>
        <v>158.1</v>
      </c>
      <c r="G710" s="36">
        <f>G711</f>
        <v>157.9</v>
      </c>
      <c r="H710" s="29">
        <f t="shared" si="41"/>
        <v>99.87349778621126</v>
      </c>
    </row>
    <row r="711" spans="1:8" ht="47.25">
      <c r="A711" s="41" t="s">
        <v>233</v>
      </c>
      <c r="B711" s="23" t="s">
        <v>88</v>
      </c>
      <c r="C711" s="23" t="s">
        <v>74</v>
      </c>
      <c r="D711" s="23" t="s">
        <v>73</v>
      </c>
      <c r="E711" s="23" t="s">
        <v>234</v>
      </c>
      <c r="F711" s="36">
        <v>158.1</v>
      </c>
      <c r="G711" s="61">
        <v>157.9</v>
      </c>
      <c r="H711" s="29">
        <f t="shared" si="41"/>
        <v>99.87349778621126</v>
      </c>
    </row>
    <row r="712" spans="1:8" ht="94.5">
      <c r="A712" s="49" t="s">
        <v>54</v>
      </c>
      <c r="B712" s="22" t="s">
        <v>88</v>
      </c>
      <c r="C712" s="22" t="s">
        <v>74</v>
      </c>
      <c r="D712" s="22">
        <v>4520000</v>
      </c>
      <c r="E712" s="22"/>
      <c r="F712" s="36">
        <f>F713+F715</f>
        <v>9621.7</v>
      </c>
      <c r="G712" s="36">
        <f>G713+G715</f>
        <v>9602.2</v>
      </c>
      <c r="H712" s="29">
        <f t="shared" si="41"/>
        <v>99.79733311161229</v>
      </c>
    </row>
    <row r="713" spans="1:8" ht="94.5">
      <c r="A713" s="41" t="s">
        <v>228</v>
      </c>
      <c r="B713" s="22" t="s">
        <v>88</v>
      </c>
      <c r="C713" s="22" t="s">
        <v>74</v>
      </c>
      <c r="D713" s="22" t="s">
        <v>135</v>
      </c>
      <c r="E713" s="22" t="s">
        <v>231</v>
      </c>
      <c r="F713" s="36">
        <f>F714</f>
        <v>9466.6</v>
      </c>
      <c r="G713" s="36">
        <f>G714</f>
        <v>9449.1</v>
      </c>
      <c r="H713" s="29">
        <f t="shared" si="41"/>
        <v>99.81513954323621</v>
      </c>
    </row>
    <row r="714" spans="1:8" ht="31.5">
      <c r="A714" s="49" t="s">
        <v>177</v>
      </c>
      <c r="B714" s="22" t="s">
        <v>88</v>
      </c>
      <c r="C714" s="22" t="s">
        <v>74</v>
      </c>
      <c r="D714" s="22" t="s">
        <v>135</v>
      </c>
      <c r="E714" s="22" t="s">
        <v>178</v>
      </c>
      <c r="F714" s="36">
        <v>9466.6</v>
      </c>
      <c r="G714" s="61">
        <v>9449.1</v>
      </c>
      <c r="H714" s="29">
        <f t="shared" si="41"/>
        <v>99.81513954323621</v>
      </c>
    </row>
    <row r="715" spans="1:8" ht="31.5">
      <c r="A715" s="46" t="s">
        <v>170</v>
      </c>
      <c r="B715" s="22" t="s">
        <v>88</v>
      </c>
      <c r="C715" s="22" t="s">
        <v>74</v>
      </c>
      <c r="D715" s="22" t="s">
        <v>135</v>
      </c>
      <c r="E715" s="22" t="s">
        <v>171</v>
      </c>
      <c r="F715" s="36">
        <f>F716</f>
        <v>155.1</v>
      </c>
      <c r="G715" s="36">
        <f>G716</f>
        <v>153.1</v>
      </c>
      <c r="H715" s="29">
        <f t="shared" si="41"/>
        <v>98.71050934880722</v>
      </c>
    </row>
    <row r="716" spans="1:8" ht="47.25">
      <c r="A716" s="41" t="s">
        <v>233</v>
      </c>
      <c r="B716" s="22" t="s">
        <v>88</v>
      </c>
      <c r="C716" s="22" t="s">
        <v>74</v>
      </c>
      <c r="D716" s="22" t="s">
        <v>135</v>
      </c>
      <c r="E716" s="22" t="s">
        <v>234</v>
      </c>
      <c r="F716" s="36">
        <v>155.1</v>
      </c>
      <c r="G716" s="61">
        <v>153.1</v>
      </c>
      <c r="H716" s="29">
        <f t="shared" si="41"/>
        <v>98.71050934880722</v>
      </c>
    </row>
    <row r="717" spans="1:8" ht="15.75">
      <c r="A717" s="47" t="s">
        <v>55</v>
      </c>
      <c r="B717" s="24">
        <v>10</v>
      </c>
      <c r="C717" s="24" t="s">
        <v>70</v>
      </c>
      <c r="D717" s="24"/>
      <c r="E717" s="24"/>
      <c r="F717" s="35">
        <f>F718+F723+F748</f>
        <v>167050.1</v>
      </c>
      <c r="G717" s="35">
        <f>G718+G723+G748</f>
        <v>152890.30000000002</v>
      </c>
      <c r="H717" s="30">
        <f t="shared" si="41"/>
        <v>91.52362075808395</v>
      </c>
    </row>
    <row r="718" spans="1:8" ht="15.75">
      <c r="A718" s="47" t="s">
        <v>56</v>
      </c>
      <c r="B718" s="24">
        <v>10</v>
      </c>
      <c r="C718" s="24" t="s">
        <v>69</v>
      </c>
      <c r="D718" s="24"/>
      <c r="E718" s="24"/>
      <c r="F718" s="35">
        <f>F719</f>
        <v>8320.6</v>
      </c>
      <c r="G718" s="35">
        <f>G719</f>
        <v>8309.7</v>
      </c>
      <c r="H718" s="30">
        <f t="shared" si="41"/>
        <v>99.86899983174291</v>
      </c>
    </row>
    <row r="719" spans="1:8" ht="31.5">
      <c r="A719" s="49" t="s">
        <v>57</v>
      </c>
      <c r="B719" s="22">
        <v>10</v>
      </c>
      <c r="C719" s="22" t="s">
        <v>69</v>
      </c>
      <c r="D719" s="22">
        <v>4910000</v>
      </c>
      <c r="E719" s="22"/>
      <c r="F719" s="36">
        <f>F720</f>
        <v>8320.6</v>
      </c>
      <c r="G719" s="36">
        <f>G720</f>
        <v>8309.7</v>
      </c>
      <c r="H719" s="29">
        <f t="shared" si="41"/>
        <v>99.86899983174291</v>
      </c>
    </row>
    <row r="720" spans="1:8" ht="47.25">
      <c r="A720" s="49" t="s">
        <v>58</v>
      </c>
      <c r="B720" s="22">
        <v>10</v>
      </c>
      <c r="C720" s="22" t="s">
        <v>69</v>
      </c>
      <c r="D720" s="22">
        <v>4910100</v>
      </c>
      <c r="E720" s="22"/>
      <c r="F720" s="36">
        <f>F722</f>
        <v>8320.6</v>
      </c>
      <c r="G720" s="36">
        <f>G722</f>
        <v>8309.7</v>
      </c>
      <c r="H720" s="29">
        <f t="shared" si="41"/>
        <v>99.86899983174291</v>
      </c>
    </row>
    <row r="721" spans="1:8" ht="31.5">
      <c r="A721" s="49" t="s">
        <v>226</v>
      </c>
      <c r="B721" s="22">
        <v>10</v>
      </c>
      <c r="C721" s="22" t="s">
        <v>69</v>
      </c>
      <c r="D721" s="22">
        <v>4910100</v>
      </c>
      <c r="E721" s="22" t="s">
        <v>227</v>
      </c>
      <c r="F721" s="36">
        <f>F722</f>
        <v>8320.6</v>
      </c>
      <c r="G721" s="36">
        <f>G722</f>
        <v>8309.7</v>
      </c>
      <c r="H721" s="29">
        <f t="shared" si="41"/>
        <v>99.86899983174291</v>
      </c>
    </row>
    <row r="722" spans="1:8" ht="31.5">
      <c r="A722" s="49" t="s">
        <v>205</v>
      </c>
      <c r="B722" s="22">
        <v>10</v>
      </c>
      <c r="C722" s="22" t="s">
        <v>69</v>
      </c>
      <c r="D722" s="22">
        <v>4910100</v>
      </c>
      <c r="E722" s="22" t="s">
        <v>206</v>
      </c>
      <c r="F722" s="36">
        <v>8320.6</v>
      </c>
      <c r="G722" s="62">
        <v>8309.7</v>
      </c>
      <c r="H722" s="29">
        <f t="shared" si="41"/>
        <v>99.86899983174291</v>
      </c>
    </row>
    <row r="723" spans="1:8" ht="15.75">
      <c r="A723" s="47" t="s">
        <v>59</v>
      </c>
      <c r="B723" s="24">
        <v>10</v>
      </c>
      <c r="C723" s="24" t="s">
        <v>71</v>
      </c>
      <c r="D723" s="22"/>
      <c r="E723" s="22"/>
      <c r="F723" s="35">
        <f>F735+F738+F741+F727+F744+F724</f>
        <v>15536.6</v>
      </c>
      <c r="G723" s="35">
        <f>G735+G738+G741+G727+G744+G724</f>
        <v>12846.9</v>
      </c>
      <c r="H723" s="30">
        <f t="shared" si="41"/>
        <v>82.68797549013297</v>
      </c>
    </row>
    <row r="724" spans="1:8" ht="15.75">
      <c r="A724" s="49" t="s">
        <v>12</v>
      </c>
      <c r="B724" s="22" t="s">
        <v>140</v>
      </c>
      <c r="C724" s="22" t="s">
        <v>71</v>
      </c>
      <c r="D724" s="22" t="s">
        <v>79</v>
      </c>
      <c r="E724" s="22"/>
      <c r="F724" s="36">
        <f>F725</f>
        <v>530</v>
      </c>
      <c r="G724" s="36">
        <f>G725</f>
        <v>530</v>
      </c>
      <c r="H724" s="29">
        <f t="shared" si="41"/>
        <v>100</v>
      </c>
    </row>
    <row r="725" spans="1:8" ht="31.5">
      <c r="A725" s="49" t="s">
        <v>226</v>
      </c>
      <c r="B725" s="22" t="s">
        <v>140</v>
      </c>
      <c r="C725" s="22" t="s">
        <v>71</v>
      </c>
      <c r="D725" s="22" t="s">
        <v>79</v>
      </c>
      <c r="E725" s="22" t="s">
        <v>227</v>
      </c>
      <c r="F725" s="36">
        <f>F726</f>
        <v>530</v>
      </c>
      <c r="G725" s="36">
        <f>G726</f>
        <v>530</v>
      </c>
      <c r="H725" s="29">
        <f t="shared" si="41"/>
        <v>100</v>
      </c>
    </row>
    <row r="726" spans="1:8" ht="47.25">
      <c r="A726" s="49" t="s">
        <v>417</v>
      </c>
      <c r="B726" s="22" t="s">
        <v>140</v>
      </c>
      <c r="C726" s="22" t="s">
        <v>71</v>
      </c>
      <c r="D726" s="22" t="s">
        <v>79</v>
      </c>
      <c r="E726" s="22" t="s">
        <v>209</v>
      </c>
      <c r="F726" s="36">
        <v>530</v>
      </c>
      <c r="G726" s="36">
        <v>530</v>
      </c>
      <c r="H726" s="29">
        <f t="shared" si="41"/>
        <v>100</v>
      </c>
    </row>
    <row r="727" spans="1:8" ht="15.75">
      <c r="A727" s="49" t="s">
        <v>60</v>
      </c>
      <c r="B727" s="22">
        <v>10</v>
      </c>
      <c r="C727" s="22" t="s">
        <v>71</v>
      </c>
      <c r="D727" s="22">
        <v>5050000</v>
      </c>
      <c r="E727" s="22"/>
      <c r="F727" s="36">
        <f>F731+F728</f>
        <v>2836</v>
      </c>
      <c r="G727" s="36">
        <f>G731+G728</f>
        <v>2836</v>
      </c>
      <c r="H727" s="29">
        <f t="shared" si="41"/>
        <v>100</v>
      </c>
    </row>
    <row r="728" spans="1:8" ht="31.5">
      <c r="A728" s="21" t="s">
        <v>415</v>
      </c>
      <c r="B728" s="22" t="s">
        <v>140</v>
      </c>
      <c r="C728" s="22" t="s">
        <v>71</v>
      </c>
      <c r="D728" s="22" t="s">
        <v>416</v>
      </c>
      <c r="E728" s="22"/>
      <c r="F728" s="36">
        <f>F729</f>
        <v>2080</v>
      </c>
      <c r="G728" s="36">
        <f>G729</f>
        <v>2080</v>
      </c>
      <c r="H728" s="29">
        <f t="shared" si="41"/>
        <v>100</v>
      </c>
    </row>
    <row r="729" spans="1:8" ht="31.5">
      <c r="A729" s="49" t="s">
        <v>226</v>
      </c>
      <c r="B729" s="22" t="s">
        <v>140</v>
      </c>
      <c r="C729" s="22" t="s">
        <v>71</v>
      </c>
      <c r="D729" s="22" t="s">
        <v>416</v>
      </c>
      <c r="E729" s="22" t="s">
        <v>227</v>
      </c>
      <c r="F729" s="36">
        <f>F730</f>
        <v>2080</v>
      </c>
      <c r="G729" s="36">
        <f>G730</f>
        <v>2080</v>
      </c>
      <c r="H729" s="29">
        <f t="shared" si="41"/>
        <v>100</v>
      </c>
    </row>
    <row r="730" spans="1:8" ht="47.25">
      <c r="A730" s="49" t="s">
        <v>417</v>
      </c>
      <c r="B730" s="22" t="s">
        <v>140</v>
      </c>
      <c r="C730" s="22" t="s">
        <v>71</v>
      </c>
      <c r="D730" s="22" t="s">
        <v>416</v>
      </c>
      <c r="E730" s="22" t="s">
        <v>209</v>
      </c>
      <c r="F730" s="36">
        <f>2080</f>
        <v>2080</v>
      </c>
      <c r="G730" s="62">
        <v>2080</v>
      </c>
      <c r="H730" s="29">
        <f t="shared" si="41"/>
        <v>100</v>
      </c>
    </row>
    <row r="731" spans="1:8" ht="15.75">
      <c r="A731" s="49" t="s">
        <v>101</v>
      </c>
      <c r="B731" s="22">
        <v>10</v>
      </c>
      <c r="C731" s="22" t="s">
        <v>71</v>
      </c>
      <c r="D731" s="22" t="s">
        <v>102</v>
      </c>
      <c r="E731" s="22"/>
      <c r="F731" s="36">
        <f>F733</f>
        <v>756</v>
      </c>
      <c r="G731" s="36">
        <f>G733</f>
        <v>756</v>
      </c>
      <c r="H731" s="29">
        <f t="shared" si="41"/>
        <v>100</v>
      </c>
    </row>
    <row r="732" spans="1:8" ht="31.5">
      <c r="A732" s="49" t="s">
        <v>226</v>
      </c>
      <c r="B732" s="22">
        <v>10</v>
      </c>
      <c r="C732" s="22" t="s">
        <v>71</v>
      </c>
      <c r="D732" s="22" t="s">
        <v>102</v>
      </c>
      <c r="E732" s="22" t="s">
        <v>227</v>
      </c>
      <c r="F732" s="36">
        <f>F733</f>
        <v>756</v>
      </c>
      <c r="G732" s="36">
        <f>G733</f>
        <v>756</v>
      </c>
      <c r="H732" s="29">
        <f t="shared" si="41"/>
        <v>100</v>
      </c>
    </row>
    <row r="733" spans="1:8" ht="31.5">
      <c r="A733" s="49" t="s">
        <v>205</v>
      </c>
      <c r="B733" s="22">
        <v>10</v>
      </c>
      <c r="C733" s="22" t="s">
        <v>71</v>
      </c>
      <c r="D733" s="22" t="s">
        <v>102</v>
      </c>
      <c r="E733" s="22" t="s">
        <v>206</v>
      </c>
      <c r="F733" s="36">
        <v>756</v>
      </c>
      <c r="G733" s="62">
        <v>756</v>
      </c>
      <c r="H733" s="29">
        <f t="shared" si="41"/>
        <v>100</v>
      </c>
    </row>
    <row r="734" spans="1:8" ht="31.5">
      <c r="A734" s="49" t="s">
        <v>418</v>
      </c>
      <c r="B734" s="22" t="s">
        <v>140</v>
      </c>
      <c r="C734" s="22" t="s">
        <v>71</v>
      </c>
      <c r="D734" s="22" t="s">
        <v>419</v>
      </c>
      <c r="E734" s="22"/>
      <c r="F734" s="36">
        <f>F735+F738+F741</f>
        <v>10641.1</v>
      </c>
      <c r="G734" s="36">
        <f>G735+G738+G741</f>
        <v>7951.4</v>
      </c>
      <c r="H734" s="29">
        <f t="shared" si="41"/>
        <v>74.72347783593801</v>
      </c>
    </row>
    <row r="735" spans="1:8" ht="47.25">
      <c r="A735" s="49" t="s">
        <v>420</v>
      </c>
      <c r="B735" s="22" t="s">
        <v>140</v>
      </c>
      <c r="C735" s="22" t="s">
        <v>71</v>
      </c>
      <c r="D735" s="22" t="s">
        <v>421</v>
      </c>
      <c r="E735" s="22"/>
      <c r="F735" s="36">
        <f>F737</f>
        <v>1069.9</v>
      </c>
      <c r="G735" s="36">
        <f>G737</f>
        <v>1045.1</v>
      </c>
      <c r="H735" s="29">
        <f t="shared" si="41"/>
        <v>97.6820263576035</v>
      </c>
    </row>
    <row r="736" spans="1:8" ht="31.5">
      <c r="A736" s="49" t="s">
        <v>226</v>
      </c>
      <c r="B736" s="22" t="s">
        <v>140</v>
      </c>
      <c r="C736" s="22" t="s">
        <v>71</v>
      </c>
      <c r="D736" s="22" t="s">
        <v>421</v>
      </c>
      <c r="E736" s="22" t="s">
        <v>227</v>
      </c>
      <c r="F736" s="36">
        <f>F737</f>
        <v>1069.9</v>
      </c>
      <c r="G736" s="36">
        <f>G737</f>
        <v>1045.1</v>
      </c>
      <c r="H736" s="29">
        <f t="shared" si="41"/>
        <v>97.6820263576035</v>
      </c>
    </row>
    <row r="737" spans="1:8" ht="31.5">
      <c r="A737" s="49" t="s">
        <v>205</v>
      </c>
      <c r="B737" s="22" t="s">
        <v>140</v>
      </c>
      <c r="C737" s="22" t="s">
        <v>71</v>
      </c>
      <c r="D737" s="22" t="s">
        <v>421</v>
      </c>
      <c r="E737" s="22" t="s">
        <v>206</v>
      </c>
      <c r="F737" s="36">
        <v>1069.9</v>
      </c>
      <c r="G737" s="61">
        <v>1045.1</v>
      </c>
      <c r="H737" s="29">
        <f t="shared" si="41"/>
        <v>97.6820263576035</v>
      </c>
    </row>
    <row r="738" spans="1:8" ht="173.25">
      <c r="A738" s="50" t="s">
        <v>422</v>
      </c>
      <c r="B738" s="22" t="s">
        <v>140</v>
      </c>
      <c r="C738" s="22" t="s">
        <v>71</v>
      </c>
      <c r="D738" s="22" t="s">
        <v>423</v>
      </c>
      <c r="E738" s="22"/>
      <c r="F738" s="36">
        <f>F740</f>
        <v>8748</v>
      </c>
      <c r="G738" s="36">
        <f>G740</f>
        <v>6259.8</v>
      </c>
      <c r="H738" s="29">
        <f t="shared" si="41"/>
        <v>71.55692729766804</v>
      </c>
    </row>
    <row r="739" spans="1:8" ht="31.5">
      <c r="A739" s="49" t="s">
        <v>226</v>
      </c>
      <c r="B739" s="22" t="s">
        <v>140</v>
      </c>
      <c r="C739" s="22" t="s">
        <v>71</v>
      </c>
      <c r="D739" s="22" t="s">
        <v>423</v>
      </c>
      <c r="E739" s="22" t="s">
        <v>227</v>
      </c>
      <c r="F739" s="36">
        <f>F740</f>
        <v>8748</v>
      </c>
      <c r="G739" s="36">
        <f>G740</f>
        <v>6259.8</v>
      </c>
      <c r="H739" s="29">
        <f t="shared" si="41"/>
        <v>71.55692729766804</v>
      </c>
    </row>
    <row r="740" spans="1:8" ht="31.5">
      <c r="A740" s="49" t="s">
        <v>205</v>
      </c>
      <c r="B740" s="22" t="s">
        <v>140</v>
      </c>
      <c r="C740" s="22" t="s">
        <v>71</v>
      </c>
      <c r="D740" s="22" t="s">
        <v>423</v>
      </c>
      <c r="E740" s="22" t="s">
        <v>206</v>
      </c>
      <c r="F740" s="36">
        <v>8748</v>
      </c>
      <c r="G740" s="61">
        <v>6259.8</v>
      </c>
      <c r="H740" s="29">
        <f t="shared" si="41"/>
        <v>71.55692729766804</v>
      </c>
    </row>
    <row r="741" spans="1:8" ht="94.5">
      <c r="A741" s="49" t="s">
        <v>207</v>
      </c>
      <c r="B741" s="22" t="s">
        <v>140</v>
      </c>
      <c r="C741" s="22" t="s">
        <v>71</v>
      </c>
      <c r="D741" s="22" t="s">
        <v>424</v>
      </c>
      <c r="E741" s="22"/>
      <c r="F741" s="36">
        <f>F742</f>
        <v>823.2</v>
      </c>
      <c r="G741" s="36">
        <f>G742</f>
        <v>646.5</v>
      </c>
      <c r="H741" s="29">
        <f t="shared" si="41"/>
        <v>78.53498542274052</v>
      </c>
    </row>
    <row r="742" spans="1:8" ht="31.5">
      <c r="A742" s="49" t="s">
        <v>226</v>
      </c>
      <c r="B742" s="22" t="s">
        <v>140</v>
      </c>
      <c r="C742" s="22" t="s">
        <v>71</v>
      </c>
      <c r="D742" s="22" t="s">
        <v>424</v>
      </c>
      <c r="E742" s="22" t="s">
        <v>227</v>
      </c>
      <c r="F742" s="36">
        <f>F743</f>
        <v>823.2</v>
      </c>
      <c r="G742" s="36">
        <f>G743</f>
        <v>646.5</v>
      </c>
      <c r="H742" s="29">
        <f t="shared" si="41"/>
        <v>78.53498542274052</v>
      </c>
    </row>
    <row r="743" spans="1:8" ht="31.5">
      <c r="A743" s="49" t="s">
        <v>205</v>
      </c>
      <c r="B743" s="22" t="s">
        <v>140</v>
      </c>
      <c r="C743" s="22" t="s">
        <v>71</v>
      </c>
      <c r="D743" s="22" t="s">
        <v>424</v>
      </c>
      <c r="E743" s="22" t="s">
        <v>206</v>
      </c>
      <c r="F743" s="36">
        <v>823.2</v>
      </c>
      <c r="G743" s="62">
        <v>646.5</v>
      </c>
      <c r="H743" s="29">
        <f t="shared" si="41"/>
        <v>78.53498542274052</v>
      </c>
    </row>
    <row r="744" spans="1:8" ht="15.75">
      <c r="A744" s="49" t="s">
        <v>260</v>
      </c>
      <c r="B744" s="22" t="s">
        <v>140</v>
      </c>
      <c r="C744" s="22" t="s">
        <v>71</v>
      </c>
      <c r="D744" s="22" t="s">
        <v>128</v>
      </c>
      <c r="E744" s="22"/>
      <c r="F744" s="36">
        <f aca="true" t="shared" si="42" ref="F744:G746">F745</f>
        <v>1529.5</v>
      </c>
      <c r="G744" s="36">
        <f t="shared" si="42"/>
        <v>1529.5</v>
      </c>
      <c r="H744" s="29">
        <f t="shared" si="41"/>
        <v>100</v>
      </c>
    </row>
    <row r="745" spans="1:8" ht="63">
      <c r="A745" s="49" t="s">
        <v>425</v>
      </c>
      <c r="B745" s="22" t="s">
        <v>140</v>
      </c>
      <c r="C745" s="22" t="s">
        <v>71</v>
      </c>
      <c r="D745" s="22" t="s">
        <v>163</v>
      </c>
      <c r="E745" s="22"/>
      <c r="F745" s="36">
        <f t="shared" si="42"/>
        <v>1529.5</v>
      </c>
      <c r="G745" s="36">
        <f t="shared" si="42"/>
        <v>1529.5</v>
      </c>
      <c r="H745" s="29">
        <f t="shared" si="41"/>
        <v>100</v>
      </c>
    </row>
    <row r="746" spans="1:8" ht="31.5">
      <c r="A746" s="49" t="s">
        <v>226</v>
      </c>
      <c r="B746" s="22" t="s">
        <v>140</v>
      </c>
      <c r="C746" s="22" t="s">
        <v>71</v>
      </c>
      <c r="D746" s="22" t="s">
        <v>163</v>
      </c>
      <c r="E746" s="22" t="s">
        <v>227</v>
      </c>
      <c r="F746" s="36">
        <f t="shared" si="42"/>
        <v>1529.5</v>
      </c>
      <c r="G746" s="36">
        <f t="shared" si="42"/>
        <v>1529.5</v>
      </c>
      <c r="H746" s="29">
        <f t="shared" si="41"/>
        <v>100</v>
      </c>
    </row>
    <row r="747" spans="1:8" ht="47.25">
      <c r="A747" s="49" t="s">
        <v>417</v>
      </c>
      <c r="B747" s="22" t="s">
        <v>140</v>
      </c>
      <c r="C747" s="22" t="s">
        <v>71</v>
      </c>
      <c r="D747" s="22" t="s">
        <v>163</v>
      </c>
      <c r="E747" s="22" t="s">
        <v>209</v>
      </c>
      <c r="F747" s="36">
        <f>789.5+289.3+450.7</f>
        <v>1529.5</v>
      </c>
      <c r="G747" s="62">
        <v>1529.5</v>
      </c>
      <c r="H747" s="29">
        <f t="shared" si="41"/>
        <v>100</v>
      </c>
    </row>
    <row r="748" spans="1:8" ht="15.75">
      <c r="A748" s="47" t="s">
        <v>61</v>
      </c>
      <c r="B748" s="24">
        <v>10</v>
      </c>
      <c r="C748" s="24" t="s">
        <v>74</v>
      </c>
      <c r="D748" s="22"/>
      <c r="E748" s="22"/>
      <c r="F748" s="35">
        <f>F749</f>
        <v>143192.9</v>
      </c>
      <c r="G748" s="35">
        <f>G749</f>
        <v>131733.7</v>
      </c>
      <c r="H748" s="30">
        <f t="shared" si="41"/>
        <v>91.99736858461559</v>
      </c>
    </row>
    <row r="749" spans="1:8" ht="15.75">
      <c r="A749" s="49" t="s">
        <v>60</v>
      </c>
      <c r="B749" s="22">
        <v>10</v>
      </c>
      <c r="C749" s="22" t="s">
        <v>74</v>
      </c>
      <c r="D749" s="22">
        <v>5050000</v>
      </c>
      <c r="E749" s="22"/>
      <c r="F749" s="36">
        <f>F750+F756+F753</f>
        <v>143192.9</v>
      </c>
      <c r="G749" s="36">
        <f>G750+G756+G753</f>
        <v>131733.7</v>
      </c>
      <c r="H749" s="30">
        <f t="shared" si="41"/>
        <v>91.99736858461559</v>
      </c>
    </row>
    <row r="750" spans="1:8" ht="94.5">
      <c r="A750" s="49" t="s">
        <v>426</v>
      </c>
      <c r="B750" s="22" t="s">
        <v>140</v>
      </c>
      <c r="C750" s="22" t="s">
        <v>74</v>
      </c>
      <c r="D750" s="22" t="s">
        <v>427</v>
      </c>
      <c r="E750" s="22"/>
      <c r="F750" s="36">
        <f>F751</f>
        <v>10538.6</v>
      </c>
      <c r="G750" s="36">
        <f>G751</f>
        <v>9976</v>
      </c>
      <c r="H750" s="29">
        <f t="shared" si="41"/>
        <v>94.66152999449642</v>
      </c>
    </row>
    <row r="751" spans="1:8" ht="31.5">
      <c r="A751" s="49" t="s">
        <v>226</v>
      </c>
      <c r="B751" s="22" t="s">
        <v>140</v>
      </c>
      <c r="C751" s="22" t="s">
        <v>74</v>
      </c>
      <c r="D751" s="22" t="s">
        <v>427</v>
      </c>
      <c r="E751" s="22" t="s">
        <v>227</v>
      </c>
      <c r="F751" s="36">
        <f>F752</f>
        <v>10538.6</v>
      </c>
      <c r="G751" s="36">
        <f>G752</f>
        <v>9976</v>
      </c>
      <c r="H751" s="29">
        <f t="shared" si="41"/>
        <v>94.66152999449642</v>
      </c>
    </row>
    <row r="752" spans="1:8" ht="31.5">
      <c r="A752" s="49" t="s">
        <v>208</v>
      </c>
      <c r="B752" s="22">
        <v>10</v>
      </c>
      <c r="C752" s="22" t="s">
        <v>74</v>
      </c>
      <c r="D752" s="22" t="s">
        <v>427</v>
      </c>
      <c r="E752" s="22" t="s">
        <v>209</v>
      </c>
      <c r="F752" s="36">
        <f>9599+939.6</f>
        <v>10538.6</v>
      </c>
      <c r="G752" s="62">
        <v>9976</v>
      </c>
      <c r="H752" s="29">
        <f t="shared" si="41"/>
        <v>94.66152999449642</v>
      </c>
    </row>
    <row r="753" spans="1:8" ht="78.75">
      <c r="A753" s="49" t="s">
        <v>428</v>
      </c>
      <c r="B753" s="22" t="s">
        <v>140</v>
      </c>
      <c r="C753" s="22" t="s">
        <v>74</v>
      </c>
      <c r="D753" s="22" t="s">
        <v>429</v>
      </c>
      <c r="E753" s="22"/>
      <c r="F753" s="36">
        <f>F754</f>
        <v>36964.6</v>
      </c>
      <c r="G753" s="36">
        <f>G754</f>
        <v>26464.6</v>
      </c>
      <c r="H753" s="29">
        <f t="shared" si="41"/>
        <v>71.59444441438565</v>
      </c>
    </row>
    <row r="754" spans="1:8" ht="31.5">
      <c r="A754" s="49" t="s">
        <v>226</v>
      </c>
      <c r="B754" s="22" t="s">
        <v>140</v>
      </c>
      <c r="C754" s="22" t="s">
        <v>74</v>
      </c>
      <c r="D754" s="22" t="s">
        <v>429</v>
      </c>
      <c r="E754" s="22" t="s">
        <v>227</v>
      </c>
      <c r="F754" s="36">
        <f>F755</f>
        <v>36964.6</v>
      </c>
      <c r="G754" s="36">
        <f>G755</f>
        <v>26464.6</v>
      </c>
      <c r="H754" s="29">
        <f aca="true" t="shared" si="43" ref="H754:H781">G754/F754*100</f>
        <v>71.59444441438565</v>
      </c>
    </row>
    <row r="755" spans="1:8" ht="31.5">
      <c r="A755" s="49" t="s">
        <v>208</v>
      </c>
      <c r="B755" s="22" t="s">
        <v>140</v>
      </c>
      <c r="C755" s="22" t="s">
        <v>74</v>
      </c>
      <c r="D755" s="22" t="s">
        <v>429</v>
      </c>
      <c r="E755" s="22" t="s">
        <v>209</v>
      </c>
      <c r="F755" s="36">
        <f>12100+24864.6</f>
        <v>36964.6</v>
      </c>
      <c r="G755" s="62">
        <v>26464.6</v>
      </c>
      <c r="H755" s="29">
        <f t="shared" si="43"/>
        <v>71.59444441438565</v>
      </c>
    </row>
    <row r="756" spans="1:8" ht="78.75">
      <c r="A756" s="49" t="s">
        <v>430</v>
      </c>
      <c r="B756" s="22">
        <v>10</v>
      </c>
      <c r="C756" s="22" t="s">
        <v>74</v>
      </c>
      <c r="D756" s="22" t="s">
        <v>431</v>
      </c>
      <c r="E756" s="22"/>
      <c r="F756" s="36">
        <f>F758</f>
        <v>95689.7</v>
      </c>
      <c r="G756" s="36">
        <f>G758</f>
        <v>95293.1</v>
      </c>
      <c r="H756" s="29">
        <f t="shared" si="43"/>
        <v>99.58553532929876</v>
      </c>
    </row>
    <row r="757" spans="1:8" ht="31.5">
      <c r="A757" s="49" t="s">
        <v>226</v>
      </c>
      <c r="B757" s="22">
        <v>10</v>
      </c>
      <c r="C757" s="22" t="s">
        <v>74</v>
      </c>
      <c r="D757" s="22" t="s">
        <v>431</v>
      </c>
      <c r="E757" s="22" t="s">
        <v>227</v>
      </c>
      <c r="F757" s="36">
        <f>F758</f>
        <v>95689.7</v>
      </c>
      <c r="G757" s="36">
        <f>G758</f>
        <v>95293.1</v>
      </c>
      <c r="H757" s="29">
        <f t="shared" si="43"/>
        <v>99.58553532929876</v>
      </c>
    </row>
    <row r="758" spans="1:8" ht="31.5">
      <c r="A758" s="49" t="s">
        <v>208</v>
      </c>
      <c r="B758" s="22">
        <v>10</v>
      </c>
      <c r="C758" s="22" t="s">
        <v>74</v>
      </c>
      <c r="D758" s="22" t="s">
        <v>431</v>
      </c>
      <c r="E758" s="22" t="s">
        <v>209</v>
      </c>
      <c r="F758" s="36">
        <v>95689.7</v>
      </c>
      <c r="G758" s="62">
        <v>95293.1</v>
      </c>
      <c r="H758" s="29">
        <f t="shared" si="43"/>
        <v>99.58553532929876</v>
      </c>
    </row>
    <row r="759" spans="1:8" ht="15.75">
      <c r="A759" s="60" t="s">
        <v>165</v>
      </c>
      <c r="B759" s="24" t="s">
        <v>210</v>
      </c>
      <c r="C759" s="24"/>
      <c r="D759" s="24"/>
      <c r="E759" s="24"/>
      <c r="F759" s="35">
        <f>F761</f>
        <v>790</v>
      </c>
      <c r="G759" s="35">
        <f>G761</f>
        <v>790</v>
      </c>
      <c r="H759" s="30">
        <f t="shared" si="43"/>
        <v>100</v>
      </c>
    </row>
    <row r="760" spans="1:8" ht="15.75">
      <c r="A760" s="60" t="s">
        <v>211</v>
      </c>
      <c r="B760" s="24" t="s">
        <v>210</v>
      </c>
      <c r="C760" s="24" t="s">
        <v>82</v>
      </c>
      <c r="D760" s="24"/>
      <c r="E760" s="24"/>
      <c r="F760" s="35">
        <f aca="true" t="shared" si="44" ref="F760:G763">F761</f>
        <v>790</v>
      </c>
      <c r="G760" s="35">
        <f t="shared" si="44"/>
        <v>790</v>
      </c>
      <c r="H760" s="30">
        <f t="shared" si="43"/>
        <v>100</v>
      </c>
    </row>
    <row r="761" spans="1:8" ht="47.25">
      <c r="A761" s="21" t="s">
        <v>387</v>
      </c>
      <c r="B761" s="22" t="s">
        <v>210</v>
      </c>
      <c r="C761" s="22" t="s">
        <v>82</v>
      </c>
      <c r="D761" s="22" t="s">
        <v>388</v>
      </c>
      <c r="E761" s="22"/>
      <c r="F761" s="36">
        <f t="shared" si="44"/>
        <v>790</v>
      </c>
      <c r="G761" s="36">
        <f t="shared" si="44"/>
        <v>790</v>
      </c>
      <c r="H761" s="29">
        <f t="shared" si="43"/>
        <v>100</v>
      </c>
    </row>
    <row r="762" spans="1:8" ht="47.25">
      <c r="A762" s="49" t="s">
        <v>251</v>
      </c>
      <c r="B762" s="22" t="s">
        <v>210</v>
      </c>
      <c r="C762" s="22" t="s">
        <v>82</v>
      </c>
      <c r="D762" s="22" t="s">
        <v>388</v>
      </c>
      <c r="E762" s="22" t="s">
        <v>110</v>
      </c>
      <c r="F762" s="36">
        <f t="shared" si="44"/>
        <v>790</v>
      </c>
      <c r="G762" s="36">
        <f t="shared" si="44"/>
        <v>790</v>
      </c>
      <c r="H762" s="29">
        <f t="shared" si="43"/>
        <v>100</v>
      </c>
    </row>
    <row r="763" spans="1:8" ht="15.75">
      <c r="A763" s="49" t="s">
        <v>111</v>
      </c>
      <c r="B763" s="22" t="s">
        <v>210</v>
      </c>
      <c r="C763" s="22" t="s">
        <v>82</v>
      </c>
      <c r="D763" s="22" t="s">
        <v>388</v>
      </c>
      <c r="E763" s="22" t="s">
        <v>112</v>
      </c>
      <c r="F763" s="36">
        <f t="shared" si="44"/>
        <v>790</v>
      </c>
      <c r="G763" s="36">
        <f t="shared" si="44"/>
        <v>790</v>
      </c>
      <c r="H763" s="29">
        <f t="shared" si="43"/>
        <v>100</v>
      </c>
    </row>
    <row r="764" spans="1:8" ht="78.75">
      <c r="A764" s="49" t="s">
        <v>252</v>
      </c>
      <c r="B764" s="22" t="s">
        <v>210</v>
      </c>
      <c r="C764" s="22" t="s">
        <v>82</v>
      </c>
      <c r="D764" s="22" t="s">
        <v>388</v>
      </c>
      <c r="E764" s="22" t="s">
        <v>114</v>
      </c>
      <c r="F764" s="36">
        <v>790</v>
      </c>
      <c r="G764" s="61">
        <v>790</v>
      </c>
      <c r="H764" s="29">
        <f t="shared" si="43"/>
        <v>100</v>
      </c>
    </row>
    <row r="765" spans="1:8" ht="15.75">
      <c r="A765" s="47" t="s">
        <v>62</v>
      </c>
      <c r="B765" s="24">
        <v>12</v>
      </c>
      <c r="C765" s="24"/>
      <c r="D765" s="24"/>
      <c r="E765" s="24"/>
      <c r="F765" s="35">
        <f>F766+F771</f>
        <v>11445.2</v>
      </c>
      <c r="G765" s="35">
        <f>G766+G771</f>
        <v>11445.2</v>
      </c>
      <c r="H765" s="30">
        <f t="shared" si="43"/>
        <v>100</v>
      </c>
    </row>
    <row r="766" spans="1:8" ht="15.75">
      <c r="A766" s="47" t="s">
        <v>63</v>
      </c>
      <c r="B766" s="24">
        <v>12</v>
      </c>
      <c r="C766" s="24" t="s">
        <v>69</v>
      </c>
      <c r="D766" s="24"/>
      <c r="E766" s="24"/>
      <c r="F766" s="35">
        <f aca="true" t="shared" si="45" ref="F766:G769">F767</f>
        <v>5656.8</v>
      </c>
      <c r="G766" s="35">
        <f t="shared" si="45"/>
        <v>5656.8</v>
      </c>
      <c r="H766" s="30">
        <f t="shared" si="43"/>
        <v>100</v>
      </c>
    </row>
    <row r="767" spans="1:8" ht="15.75">
      <c r="A767" s="49" t="s">
        <v>103</v>
      </c>
      <c r="B767" s="22" t="s">
        <v>99</v>
      </c>
      <c r="C767" s="22" t="s">
        <v>69</v>
      </c>
      <c r="D767" s="22" t="s">
        <v>104</v>
      </c>
      <c r="E767" s="22"/>
      <c r="F767" s="36">
        <f t="shared" si="45"/>
        <v>5656.8</v>
      </c>
      <c r="G767" s="36">
        <f t="shared" si="45"/>
        <v>5656.8</v>
      </c>
      <c r="H767" s="29">
        <f t="shared" si="43"/>
        <v>100</v>
      </c>
    </row>
    <row r="768" spans="1:8" ht="47.25">
      <c r="A768" s="49" t="s">
        <v>432</v>
      </c>
      <c r="B768" s="22" t="s">
        <v>99</v>
      </c>
      <c r="C768" s="22" t="s">
        <v>69</v>
      </c>
      <c r="D768" s="22" t="s">
        <v>105</v>
      </c>
      <c r="E768" s="22" t="s">
        <v>110</v>
      </c>
      <c r="F768" s="36">
        <f t="shared" si="45"/>
        <v>5656.8</v>
      </c>
      <c r="G768" s="36">
        <f t="shared" si="45"/>
        <v>5656.8</v>
      </c>
      <c r="H768" s="29">
        <f t="shared" si="43"/>
        <v>100</v>
      </c>
    </row>
    <row r="769" spans="1:8" ht="15.75">
      <c r="A769" s="49" t="s">
        <v>121</v>
      </c>
      <c r="B769" s="22" t="s">
        <v>99</v>
      </c>
      <c r="C769" s="22" t="s">
        <v>69</v>
      </c>
      <c r="D769" s="22" t="s">
        <v>105</v>
      </c>
      <c r="E769" s="22" t="s">
        <v>122</v>
      </c>
      <c r="F769" s="36">
        <f t="shared" si="45"/>
        <v>5656.8</v>
      </c>
      <c r="G769" s="36">
        <f t="shared" si="45"/>
        <v>5656.8</v>
      </c>
      <c r="H769" s="29">
        <f t="shared" si="43"/>
        <v>100</v>
      </c>
    </row>
    <row r="770" spans="1:8" ht="78.75">
      <c r="A770" s="49" t="s">
        <v>433</v>
      </c>
      <c r="B770" s="22" t="s">
        <v>99</v>
      </c>
      <c r="C770" s="22" t="s">
        <v>69</v>
      </c>
      <c r="D770" s="22" t="s">
        <v>105</v>
      </c>
      <c r="E770" s="22" t="s">
        <v>123</v>
      </c>
      <c r="F770" s="36">
        <f>5000+556.8+100</f>
        <v>5656.8</v>
      </c>
      <c r="G770" s="62">
        <v>5656.8</v>
      </c>
      <c r="H770" s="29">
        <f t="shared" si="43"/>
        <v>100</v>
      </c>
    </row>
    <row r="771" spans="1:8" ht="15.75">
      <c r="A771" s="47" t="s">
        <v>64</v>
      </c>
      <c r="B771" s="24">
        <v>12</v>
      </c>
      <c r="C771" s="24" t="s">
        <v>82</v>
      </c>
      <c r="D771" s="24"/>
      <c r="E771" s="24"/>
      <c r="F771" s="35">
        <f aca="true" t="shared" si="46" ref="F771:G774">F772</f>
        <v>5788.4</v>
      </c>
      <c r="G771" s="35">
        <f t="shared" si="46"/>
        <v>5788.4</v>
      </c>
      <c r="H771" s="30">
        <f t="shared" si="43"/>
        <v>100</v>
      </c>
    </row>
    <row r="772" spans="1:8" ht="47.25">
      <c r="A772" s="49" t="s">
        <v>126</v>
      </c>
      <c r="B772" s="22">
        <v>12</v>
      </c>
      <c r="C772" s="22" t="s">
        <v>82</v>
      </c>
      <c r="D772" s="22" t="s">
        <v>127</v>
      </c>
      <c r="E772" s="22"/>
      <c r="F772" s="36">
        <f t="shared" si="46"/>
        <v>5788.4</v>
      </c>
      <c r="G772" s="36">
        <f t="shared" si="46"/>
        <v>5788.4</v>
      </c>
      <c r="H772" s="29">
        <f t="shared" si="43"/>
        <v>100</v>
      </c>
    </row>
    <row r="773" spans="1:8" ht="47.25">
      <c r="A773" s="49" t="s">
        <v>432</v>
      </c>
      <c r="B773" s="22">
        <v>12</v>
      </c>
      <c r="C773" s="22" t="s">
        <v>82</v>
      </c>
      <c r="D773" s="22" t="s">
        <v>127</v>
      </c>
      <c r="E773" s="22" t="s">
        <v>110</v>
      </c>
      <c r="F773" s="36">
        <f t="shared" si="46"/>
        <v>5788.4</v>
      </c>
      <c r="G773" s="36">
        <f t="shared" si="46"/>
        <v>5788.4</v>
      </c>
      <c r="H773" s="29">
        <f t="shared" si="43"/>
        <v>100</v>
      </c>
    </row>
    <row r="774" spans="1:8" ht="15.75">
      <c r="A774" s="49" t="s">
        <v>121</v>
      </c>
      <c r="B774" s="22" t="s">
        <v>99</v>
      </c>
      <c r="C774" s="22" t="s">
        <v>82</v>
      </c>
      <c r="D774" s="22" t="s">
        <v>127</v>
      </c>
      <c r="E774" s="22" t="s">
        <v>122</v>
      </c>
      <c r="F774" s="36">
        <f t="shared" si="46"/>
        <v>5788.4</v>
      </c>
      <c r="G774" s="36">
        <f t="shared" si="46"/>
        <v>5788.4</v>
      </c>
      <c r="H774" s="29">
        <f t="shared" si="43"/>
        <v>100</v>
      </c>
    </row>
    <row r="775" spans="1:8" ht="78.75">
      <c r="A775" s="49" t="s">
        <v>433</v>
      </c>
      <c r="B775" s="22" t="s">
        <v>99</v>
      </c>
      <c r="C775" s="22" t="s">
        <v>82</v>
      </c>
      <c r="D775" s="22" t="s">
        <v>127</v>
      </c>
      <c r="E775" s="22" t="s">
        <v>123</v>
      </c>
      <c r="F775" s="36">
        <f>4500+88.4+700+500</f>
        <v>5788.4</v>
      </c>
      <c r="G775" s="62">
        <v>5788.4</v>
      </c>
      <c r="H775" s="29">
        <f t="shared" si="43"/>
        <v>100</v>
      </c>
    </row>
    <row r="776" spans="1:8" ht="47.25">
      <c r="A776" s="47" t="s">
        <v>434</v>
      </c>
      <c r="B776" s="24">
        <v>13</v>
      </c>
      <c r="C776" s="24" t="s">
        <v>70</v>
      </c>
      <c r="D776" s="24"/>
      <c r="E776" s="24"/>
      <c r="F776" s="35">
        <f aca="true" t="shared" si="47" ref="F776:G779">F777</f>
        <v>7323.4</v>
      </c>
      <c r="G776" s="35">
        <f t="shared" si="47"/>
        <v>7030.1</v>
      </c>
      <c r="H776" s="30">
        <f t="shared" si="43"/>
        <v>95.9950296310457</v>
      </c>
    </row>
    <row r="777" spans="1:8" ht="31.5">
      <c r="A777" s="47" t="s">
        <v>65</v>
      </c>
      <c r="B777" s="24">
        <v>13</v>
      </c>
      <c r="C777" s="24" t="s">
        <v>69</v>
      </c>
      <c r="D777" s="24"/>
      <c r="E777" s="24"/>
      <c r="F777" s="35">
        <f t="shared" si="47"/>
        <v>7323.4</v>
      </c>
      <c r="G777" s="35">
        <f t="shared" si="47"/>
        <v>7030.1</v>
      </c>
      <c r="H777" s="30">
        <f t="shared" si="43"/>
        <v>95.9950296310457</v>
      </c>
    </row>
    <row r="778" spans="1:8" ht="31.5">
      <c r="A778" s="49" t="s">
        <v>66</v>
      </c>
      <c r="B778" s="22">
        <v>13</v>
      </c>
      <c r="C778" s="22" t="s">
        <v>69</v>
      </c>
      <c r="D778" s="22" t="s">
        <v>166</v>
      </c>
      <c r="E778" s="22"/>
      <c r="F778" s="36">
        <f t="shared" si="47"/>
        <v>7323.4</v>
      </c>
      <c r="G778" s="36">
        <f t="shared" si="47"/>
        <v>7030.1</v>
      </c>
      <c r="H778" s="29">
        <f t="shared" si="43"/>
        <v>95.9950296310457</v>
      </c>
    </row>
    <row r="779" spans="1:8" ht="31.5">
      <c r="A779" s="49" t="s">
        <v>67</v>
      </c>
      <c r="B779" s="22">
        <v>13</v>
      </c>
      <c r="C779" s="22" t="s">
        <v>69</v>
      </c>
      <c r="D779" s="22" t="s">
        <v>166</v>
      </c>
      <c r="E779" s="22" t="s">
        <v>435</v>
      </c>
      <c r="F779" s="36">
        <f t="shared" si="47"/>
        <v>7323.4</v>
      </c>
      <c r="G779" s="36">
        <f t="shared" si="47"/>
        <v>7030.1</v>
      </c>
      <c r="H779" s="29">
        <f t="shared" si="43"/>
        <v>95.9950296310457</v>
      </c>
    </row>
    <row r="780" spans="1:8" ht="15.75">
      <c r="A780" s="49" t="s">
        <v>212</v>
      </c>
      <c r="B780" s="22">
        <v>13</v>
      </c>
      <c r="C780" s="22" t="s">
        <v>69</v>
      </c>
      <c r="D780" s="22" t="s">
        <v>166</v>
      </c>
      <c r="E780" s="22" t="s">
        <v>213</v>
      </c>
      <c r="F780" s="36">
        <f>11846.4-160-50-268.4-186.6-700-2042.1-427-688.9</f>
        <v>7323.4</v>
      </c>
      <c r="G780" s="62">
        <v>7030.1</v>
      </c>
      <c r="H780" s="29">
        <f t="shared" si="43"/>
        <v>95.9950296310457</v>
      </c>
    </row>
    <row r="781" spans="1:8" ht="15.75">
      <c r="A781" s="47" t="s">
        <v>68</v>
      </c>
      <c r="B781" s="24"/>
      <c r="C781" s="24"/>
      <c r="D781" s="24"/>
      <c r="E781" s="24"/>
      <c r="F781" s="35">
        <f>F12+F133+F140+F175+F274+F425+F641+F717+F765+F776+F759</f>
        <v>5280156.1</v>
      </c>
      <c r="G781" s="35">
        <f>G12+G133+G140+G175+G274+G425+G641+G717+G765+G776+G759</f>
        <v>5219426.999999999</v>
      </c>
      <c r="H781" s="30">
        <f t="shared" si="43"/>
        <v>98.84986165465827</v>
      </c>
    </row>
    <row r="782" spans="7:8" ht="15.75">
      <c r="G782" s="16"/>
      <c r="H782" s="16"/>
    </row>
  </sheetData>
  <sheetProtection/>
  <mergeCells count="14">
    <mergeCell ref="G9:G10"/>
    <mergeCell ref="H9:H10"/>
    <mergeCell ref="D9:D10"/>
    <mergeCell ref="E9:E10"/>
    <mergeCell ref="E1:H1"/>
    <mergeCell ref="D2:H2"/>
    <mergeCell ref="D3:H3"/>
    <mergeCell ref="D4:H4"/>
    <mergeCell ref="C8:D8"/>
    <mergeCell ref="A9:A10"/>
    <mergeCell ref="F8:H8"/>
    <mergeCell ref="A6:H6"/>
    <mergeCell ref="B9:B10"/>
    <mergeCell ref="C9:C10"/>
  </mergeCells>
  <printOptions/>
  <pageMargins left="0.5905511811023623" right="0.15748031496062992" top="0.4330708661417323" bottom="0.2755905511811024" header="0.15748031496062992" footer="0.1968503937007874"/>
  <pageSetup horizontalDpi="600" verticalDpi="600" orientation="portrait" paperSize="9" scale="8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6">
      <selection activeCell="B11" sqref="B11"/>
    </sheetView>
  </sheetViews>
  <sheetFormatPr defaultColWidth="9.140625" defaultRowHeight="12.75"/>
  <cols>
    <col min="1" max="1" width="14.421875" style="0" customWidth="1"/>
  </cols>
  <sheetData>
    <row r="1" ht="12.75">
      <c r="A1" t="s">
        <v>141</v>
      </c>
    </row>
    <row r="2" spans="1:3" ht="12.75">
      <c r="A2" t="s">
        <v>216</v>
      </c>
      <c r="B2">
        <v>1451.8</v>
      </c>
      <c r="C2">
        <v>1451.8</v>
      </c>
    </row>
    <row r="3" spans="1:3" ht="12.75">
      <c r="A3" t="s">
        <v>217</v>
      </c>
      <c r="B3">
        <v>14499.6</v>
      </c>
      <c r="C3">
        <v>14490.7</v>
      </c>
    </row>
    <row r="4" ht="12.75">
      <c r="A4" t="s">
        <v>218</v>
      </c>
    </row>
    <row r="5" spans="1:3" ht="12.75">
      <c r="A5" s="40" t="s">
        <v>168</v>
      </c>
      <c r="B5">
        <v>708.2</v>
      </c>
      <c r="C5">
        <v>708.2</v>
      </c>
    </row>
    <row r="6" ht="12.75">
      <c r="A6" s="40" t="s">
        <v>73</v>
      </c>
    </row>
    <row r="7" spans="1:3" ht="12.75">
      <c r="A7" s="40" t="s">
        <v>219</v>
      </c>
      <c r="B7">
        <f>66335.2+12964.9+7727.3+2874.9+3788.7+3276.4+2339.3</f>
        <v>99306.69999999998</v>
      </c>
      <c r="C7">
        <f>66313.6+12965+7398.6+2862.1+3502.4+3131.9+2178.9</f>
        <v>98352.5</v>
      </c>
    </row>
    <row r="8" spans="1:3" ht="12.75">
      <c r="A8" s="40" t="s">
        <v>221</v>
      </c>
      <c r="B8">
        <f>18244.1+1760.8+1476.3+1082.5+1103+566.9+1990.1</f>
        <v>26223.699999999997</v>
      </c>
      <c r="C8">
        <f>18122.8+1735.7+1361.4+1010.2+1026.1+557.4+1760.7</f>
        <v>25574.300000000003</v>
      </c>
    </row>
    <row r="9" spans="1:3" ht="12.75">
      <c r="A9" s="40" t="s">
        <v>222</v>
      </c>
      <c r="B9">
        <v>127.3</v>
      </c>
      <c r="C9">
        <v>127.3</v>
      </c>
    </row>
    <row r="10" ht="12.75">
      <c r="A10" s="40" t="s">
        <v>223</v>
      </c>
    </row>
    <row r="11" spans="1:3" ht="12.75">
      <c r="A11" s="40" t="s">
        <v>224</v>
      </c>
      <c r="B11">
        <f>4241.5+1246.3+1501.3+572.2+43+31.9</f>
        <v>7636.2</v>
      </c>
      <c r="C11">
        <f>4136.9+1227.1+1499.4+549.5+42.7+31.9</f>
        <v>7487.499999999999</v>
      </c>
    </row>
    <row r="12" spans="1:3" ht="12.75">
      <c r="A12" s="40" t="s">
        <v>225</v>
      </c>
      <c r="B12">
        <f>9132.7+140.6+738.5+154.6+6.9</f>
        <v>10173.300000000001</v>
      </c>
      <c r="C12">
        <f>8830.3+82.6+738.5+154.6+6.9</f>
        <v>9812.9</v>
      </c>
    </row>
    <row r="13" ht="12.75">
      <c r="A13" s="39"/>
    </row>
    <row r="14" ht="12.75">
      <c r="A14" s="39"/>
    </row>
    <row r="16" ht="12.75">
      <c r="A16" t="s">
        <v>142</v>
      </c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  <row r="20" ht="12.75">
      <c r="A20" t="s">
        <v>146</v>
      </c>
    </row>
    <row r="21" ht="12.75">
      <c r="A21" t="s">
        <v>147</v>
      </c>
    </row>
    <row r="22" ht="12.75">
      <c r="A22" t="s">
        <v>148</v>
      </c>
    </row>
    <row r="23" ht="12.75">
      <c r="A23" t="s">
        <v>149</v>
      </c>
    </row>
    <row r="24" ht="12.75">
      <c r="A24" t="s">
        <v>150</v>
      </c>
    </row>
    <row r="25" ht="12.75">
      <c r="A25" t="s">
        <v>151</v>
      </c>
    </row>
    <row r="26" ht="12.75">
      <c r="A26" t="s">
        <v>152</v>
      </c>
    </row>
    <row r="27" ht="12.75">
      <c r="A27" t="s">
        <v>153</v>
      </c>
    </row>
    <row r="28" ht="12.75">
      <c r="A28" t="s">
        <v>154</v>
      </c>
    </row>
    <row r="29" ht="12.75">
      <c r="A29" t="s">
        <v>155</v>
      </c>
    </row>
    <row r="30" ht="12.75">
      <c r="A30" t="s">
        <v>156</v>
      </c>
    </row>
    <row r="31" ht="12.75">
      <c r="A31" t="s">
        <v>157</v>
      </c>
    </row>
    <row r="32" ht="12.75">
      <c r="A32" t="s">
        <v>158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J3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0" customWidth="1"/>
  </cols>
  <sheetData>
    <row r="6" ht="15" customHeight="1"/>
    <row r="7" spans="1:10" ht="15.75">
      <c r="A7" s="6"/>
      <c r="B7" s="2"/>
      <c r="C7" s="2"/>
      <c r="D7" s="94"/>
      <c r="E7" s="94"/>
      <c r="F7" s="94"/>
      <c r="G7" s="94"/>
      <c r="H7" s="7"/>
      <c r="I7" s="5"/>
      <c r="J7" s="3"/>
    </row>
    <row r="8" spans="1:10" ht="15.75">
      <c r="A8" s="5"/>
      <c r="B8" s="4"/>
      <c r="C8" s="4"/>
      <c r="D8" s="92"/>
      <c r="E8" s="92"/>
      <c r="F8" s="92"/>
      <c r="G8" s="92"/>
      <c r="H8" s="8"/>
      <c r="I8" s="5"/>
      <c r="J8" s="3"/>
    </row>
    <row r="9" spans="1:10" ht="15.75">
      <c r="A9" s="5"/>
      <c r="B9" s="4"/>
      <c r="C9" s="4"/>
      <c r="D9" s="92"/>
      <c r="E9" s="92"/>
      <c r="F9" s="92"/>
      <c r="G9" s="92"/>
      <c r="H9" s="8"/>
      <c r="I9" s="5"/>
      <c r="J9" s="3"/>
    </row>
    <row r="10" spans="1:10" ht="15.75">
      <c r="A10" s="5"/>
      <c r="B10" s="4"/>
      <c r="C10" s="4"/>
      <c r="D10" s="92"/>
      <c r="E10" s="92"/>
      <c r="F10" s="92"/>
      <c r="G10" s="92"/>
      <c r="H10" s="8"/>
      <c r="I10" s="5"/>
      <c r="J10" s="3"/>
    </row>
    <row r="11" spans="1:10" ht="15.75">
      <c r="A11" s="5"/>
      <c r="B11" s="4"/>
      <c r="C11" s="4"/>
      <c r="D11" s="92"/>
      <c r="E11" s="92"/>
      <c r="F11" s="92"/>
      <c r="G11" s="92"/>
      <c r="H11" s="8"/>
      <c r="I11" s="5"/>
      <c r="J11" s="3"/>
    </row>
    <row r="12" spans="1:10" ht="15.75">
      <c r="A12" s="5"/>
      <c r="B12" s="4"/>
      <c r="C12" s="4"/>
      <c r="D12" s="92"/>
      <c r="E12" s="92"/>
      <c r="F12" s="92"/>
      <c r="G12" s="92"/>
      <c r="H12" s="8"/>
      <c r="I12" s="5"/>
      <c r="J12" s="3"/>
    </row>
    <row r="13" spans="1:10" ht="15.75">
      <c r="A13" s="5"/>
      <c r="B13" s="4"/>
      <c r="C13" s="4"/>
      <c r="D13" s="92"/>
      <c r="E13" s="92"/>
      <c r="F13" s="92"/>
      <c r="G13" s="92"/>
      <c r="H13" s="8"/>
      <c r="I13" s="5"/>
      <c r="J13" s="3"/>
    </row>
    <row r="14" spans="1:10" ht="15.75">
      <c r="A14" s="5"/>
      <c r="B14" s="4"/>
      <c r="C14" s="4"/>
      <c r="D14" s="92"/>
      <c r="E14" s="92"/>
      <c r="F14" s="92"/>
      <c r="G14" s="92"/>
      <c r="H14" s="8"/>
      <c r="I14" s="5"/>
      <c r="J14" s="3"/>
    </row>
    <row r="15" spans="1:10" ht="15.75">
      <c r="A15" s="5"/>
      <c r="B15" s="4"/>
      <c r="C15" s="4"/>
      <c r="D15" s="92"/>
      <c r="E15" s="92"/>
      <c r="F15" s="92"/>
      <c r="G15" s="92"/>
      <c r="H15" s="8"/>
      <c r="I15" s="5"/>
      <c r="J15" s="3"/>
    </row>
    <row r="16" spans="1:10" ht="15.75">
      <c r="A16" s="5"/>
      <c r="B16" s="4"/>
      <c r="C16" s="4"/>
      <c r="D16" s="92"/>
      <c r="E16" s="92"/>
      <c r="F16" s="92"/>
      <c r="G16" s="92"/>
      <c r="H16" s="8"/>
      <c r="I16" s="5"/>
      <c r="J16" s="3"/>
    </row>
    <row r="17" spans="1:10" ht="15.75">
      <c r="A17" s="5"/>
      <c r="B17" s="4"/>
      <c r="C17" s="4"/>
      <c r="D17" s="92"/>
      <c r="E17" s="92"/>
      <c r="F17" s="92"/>
      <c r="G17" s="92"/>
      <c r="H17" s="8"/>
      <c r="I17" s="5"/>
      <c r="J17" s="3"/>
    </row>
    <row r="18" spans="1:10" ht="15.75">
      <c r="A18" s="5"/>
      <c r="B18" s="4"/>
      <c r="C18" s="4"/>
      <c r="D18" s="92"/>
      <c r="E18" s="92"/>
      <c r="F18" s="92"/>
      <c r="G18" s="92"/>
      <c r="H18" s="8"/>
      <c r="I18" s="5"/>
      <c r="J18" s="3"/>
    </row>
    <row r="19" spans="1:10" ht="15.75">
      <c r="A19" s="6"/>
      <c r="B19" s="2"/>
      <c r="C19" s="2"/>
      <c r="D19" s="94"/>
      <c r="E19" s="94"/>
      <c r="F19" s="94"/>
      <c r="G19" s="94"/>
      <c r="H19" s="7"/>
      <c r="I19" s="5"/>
      <c r="J19" s="3"/>
    </row>
    <row r="20" spans="1:10" ht="15.75">
      <c r="A20" s="5"/>
      <c r="B20" s="4"/>
      <c r="C20" s="4"/>
      <c r="D20" s="92"/>
      <c r="E20" s="92"/>
      <c r="F20" s="92"/>
      <c r="G20" s="92"/>
      <c r="H20" s="8"/>
      <c r="I20" s="5"/>
      <c r="J20" s="3"/>
    </row>
    <row r="21" spans="1:10" ht="15.75">
      <c r="A21" s="5"/>
      <c r="B21" s="4"/>
      <c r="C21" s="4"/>
      <c r="D21" s="92"/>
      <c r="E21" s="92"/>
      <c r="F21" s="92"/>
      <c r="G21" s="92"/>
      <c r="H21" s="8"/>
      <c r="I21" s="5"/>
      <c r="J21" s="3"/>
    </row>
    <row r="22" spans="1:10" ht="15.75">
      <c r="A22" s="5"/>
      <c r="B22" s="4"/>
      <c r="C22" s="4"/>
      <c r="D22" s="92"/>
      <c r="E22" s="92"/>
      <c r="F22" s="92"/>
      <c r="G22" s="92"/>
      <c r="H22" s="8"/>
      <c r="I22" s="5"/>
      <c r="J22" s="3"/>
    </row>
    <row r="23" spans="1:10" ht="15.75">
      <c r="A23" s="5"/>
      <c r="B23" s="4"/>
      <c r="C23" s="4"/>
      <c r="D23" s="92"/>
      <c r="E23" s="92"/>
      <c r="F23" s="92"/>
      <c r="G23" s="92"/>
      <c r="H23" s="8"/>
      <c r="I23" s="5"/>
      <c r="J23" s="3"/>
    </row>
    <row r="24" spans="1:10" ht="15.75">
      <c r="A24" s="5"/>
      <c r="B24" s="4"/>
      <c r="C24" s="4"/>
      <c r="D24" s="92"/>
      <c r="E24" s="92"/>
      <c r="F24" s="92"/>
      <c r="G24" s="92"/>
      <c r="H24" s="8"/>
      <c r="I24" s="5"/>
      <c r="J24" s="3"/>
    </row>
    <row r="25" spans="1:10" ht="15.75">
      <c r="A25" s="5"/>
      <c r="B25" s="4"/>
      <c r="C25" s="4"/>
      <c r="D25" s="92"/>
      <c r="E25" s="92"/>
      <c r="F25" s="92"/>
      <c r="G25" s="92"/>
      <c r="H25" s="8"/>
      <c r="I25" s="5"/>
      <c r="J25" s="3"/>
    </row>
    <row r="26" spans="1:10" ht="15.75">
      <c r="A26" s="5"/>
      <c r="B26" s="4"/>
      <c r="C26" s="4"/>
      <c r="D26" s="92"/>
      <c r="E26" s="92"/>
      <c r="F26" s="92"/>
      <c r="G26" s="92"/>
      <c r="H26" s="8"/>
      <c r="I26" s="5"/>
      <c r="J26" s="3"/>
    </row>
    <row r="27" spans="1:10" ht="15.75">
      <c r="A27" s="5"/>
      <c r="B27" s="4"/>
      <c r="C27" s="4"/>
      <c r="D27" s="92"/>
      <c r="E27" s="92"/>
      <c r="F27" s="92"/>
      <c r="G27" s="92"/>
      <c r="H27" s="8"/>
      <c r="I27" s="5"/>
      <c r="J27" s="3"/>
    </row>
    <row r="28" spans="1:10" ht="15.75">
      <c r="A28" s="6"/>
      <c r="B28" s="2"/>
      <c r="C28" s="2"/>
      <c r="D28" s="94"/>
      <c r="E28" s="94"/>
      <c r="F28" s="94"/>
      <c r="G28" s="94"/>
      <c r="H28" s="7"/>
      <c r="I28" s="5"/>
      <c r="J28" s="3"/>
    </row>
    <row r="29" spans="1:10" ht="15.75">
      <c r="A29" s="5"/>
      <c r="B29" s="4"/>
      <c r="C29" s="4"/>
      <c r="D29" s="92"/>
      <c r="E29" s="92"/>
      <c r="F29" s="92"/>
      <c r="G29" s="92"/>
      <c r="H29" s="8"/>
      <c r="I29" s="5"/>
      <c r="J29" s="3"/>
    </row>
    <row r="30" spans="1:10" ht="15.75">
      <c r="A30" s="5"/>
      <c r="B30" s="4"/>
      <c r="C30" s="4"/>
      <c r="D30" s="92"/>
      <c r="E30" s="92"/>
      <c r="F30" s="92"/>
      <c r="G30" s="92"/>
      <c r="H30" s="8"/>
      <c r="I30" s="5"/>
      <c r="J30" s="3"/>
    </row>
    <row r="31" spans="1:10" ht="15.75">
      <c r="A31" s="5"/>
      <c r="B31" s="4"/>
      <c r="C31" s="4"/>
      <c r="D31" s="92"/>
      <c r="E31" s="92"/>
      <c r="F31" s="92"/>
      <c r="G31" s="92"/>
      <c r="H31" s="8"/>
      <c r="I31" s="5"/>
      <c r="J31" s="3"/>
    </row>
    <row r="32" spans="1:10" ht="15.75">
      <c r="A32" s="5"/>
      <c r="B32" s="4"/>
      <c r="C32" s="4"/>
      <c r="D32" s="92"/>
      <c r="E32" s="92"/>
      <c r="F32" s="92"/>
      <c r="G32" s="92"/>
      <c r="H32" s="8"/>
      <c r="I32" s="5"/>
      <c r="J32" s="3"/>
    </row>
    <row r="33" spans="1:10" ht="15.75">
      <c r="A33" s="5"/>
      <c r="B33" s="4"/>
      <c r="C33" s="4"/>
      <c r="D33" s="92"/>
      <c r="E33" s="92"/>
      <c r="F33" s="92"/>
      <c r="G33" s="92"/>
      <c r="H33" s="8"/>
      <c r="I33" s="5"/>
      <c r="J33" s="3"/>
    </row>
    <row r="34" spans="1:10" ht="15.75">
      <c r="A34" s="6"/>
      <c r="B34" s="2"/>
      <c r="C34" s="2"/>
      <c r="D34" s="92"/>
      <c r="E34" s="92"/>
      <c r="F34" s="92"/>
      <c r="G34" s="92"/>
      <c r="H34" s="7"/>
      <c r="I34" s="5"/>
      <c r="J34" s="3"/>
    </row>
    <row r="35" spans="1:10" ht="15.75">
      <c r="A35" s="5"/>
      <c r="B35" s="4"/>
      <c r="C35" s="4"/>
      <c r="D35" s="92"/>
      <c r="E35" s="92"/>
      <c r="F35" s="92"/>
      <c r="G35" s="92"/>
      <c r="H35" s="8"/>
      <c r="I35" s="5"/>
      <c r="J35" s="3"/>
    </row>
    <row r="36" spans="1:10" ht="15.75">
      <c r="A36" s="5"/>
      <c r="B36" s="4"/>
      <c r="C36" s="4"/>
      <c r="D36" s="92"/>
      <c r="E36" s="92"/>
      <c r="F36" s="92"/>
      <c r="G36" s="92"/>
      <c r="H36" s="8"/>
      <c r="I36" s="5"/>
      <c r="J36" s="3"/>
    </row>
    <row r="37" spans="1:10" ht="15.75">
      <c r="A37" s="5"/>
      <c r="B37" s="4"/>
      <c r="C37" s="4"/>
      <c r="D37" s="92"/>
      <c r="E37" s="92"/>
      <c r="F37" s="92"/>
      <c r="G37" s="92"/>
      <c r="H37" s="8"/>
      <c r="I37" s="5"/>
      <c r="J37" s="3"/>
    </row>
    <row r="38" spans="1:10" ht="15.75">
      <c r="A38" s="5"/>
      <c r="B38" s="4"/>
      <c r="C38" s="4"/>
      <c r="D38" s="92"/>
      <c r="E38" s="92"/>
      <c r="F38" s="92"/>
      <c r="G38" s="92"/>
      <c r="H38" s="8"/>
      <c r="I38" s="5"/>
      <c r="J38" s="3"/>
    </row>
    <row r="39" spans="1:10" ht="15.75">
      <c r="A39" s="5"/>
      <c r="B39" s="4"/>
      <c r="C39" s="4"/>
      <c r="D39" s="92"/>
      <c r="E39" s="92"/>
      <c r="F39" s="92"/>
      <c r="G39" s="92"/>
      <c r="H39" s="8"/>
      <c r="I39" s="5"/>
      <c r="J39" s="3"/>
    </row>
    <row r="40" spans="1:10" ht="15.75">
      <c r="A40" s="6"/>
      <c r="B40" s="2"/>
      <c r="C40" s="2"/>
      <c r="D40" s="92"/>
      <c r="E40" s="92"/>
      <c r="F40" s="92"/>
      <c r="G40" s="92"/>
      <c r="H40" s="7"/>
      <c r="I40" s="5"/>
      <c r="J40" s="3"/>
    </row>
    <row r="41" spans="1:10" ht="15.75">
      <c r="A41" s="5"/>
      <c r="B41" s="4"/>
      <c r="C41" s="4"/>
      <c r="D41" s="92"/>
      <c r="E41" s="92"/>
      <c r="F41" s="92"/>
      <c r="G41" s="92"/>
      <c r="H41" s="8"/>
      <c r="I41" s="5"/>
      <c r="J41" s="3"/>
    </row>
    <row r="42" spans="1:10" ht="15.75">
      <c r="A42" s="5"/>
      <c r="B42" s="4"/>
      <c r="C42" s="4"/>
      <c r="D42" s="92"/>
      <c r="E42" s="92"/>
      <c r="F42" s="92"/>
      <c r="G42" s="92"/>
      <c r="H42" s="8"/>
      <c r="I42" s="5"/>
      <c r="J42" s="3"/>
    </row>
    <row r="43" spans="1:10" ht="15.75">
      <c r="A43" s="5"/>
      <c r="B43" s="4"/>
      <c r="C43" s="4"/>
      <c r="D43" s="92"/>
      <c r="E43" s="92"/>
      <c r="F43" s="92"/>
      <c r="G43" s="92"/>
      <c r="H43" s="8"/>
      <c r="I43" s="5"/>
      <c r="J43" s="3"/>
    </row>
    <row r="44" spans="1:10" ht="15.75">
      <c r="A44" s="5"/>
      <c r="B44" s="4"/>
      <c r="C44" s="4"/>
      <c r="D44" s="92"/>
      <c r="E44" s="92"/>
      <c r="F44" s="92"/>
      <c r="G44" s="92"/>
      <c r="H44" s="8"/>
      <c r="I44" s="5"/>
      <c r="J44" s="3"/>
    </row>
    <row r="45" spans="1:10" ht="15.75">
      <c r="A45" s="5"/>
      <c r="B45" s="4"/>
      <c r="C45" s="4"/>
      <c r="D45" s="92"/>
      <c r="E45" s="92"/>
      <c r="F45" s="92"/>
      <c r="G45" s="92"/>
      <c r="H45" s="8"/>
      <c r="I45" s="5"/>
      <c r="J45" s="3"/>
    </row>
    <row r="46" spans="1:10" ht="125.25" customHeight="1">
      <c r="A46" s="90"/>
      <c r="B46" s="92"/>
      <c r="C46" s="4"/>
      <c r="D46" s="92"/>
      <c r="E46" s="92"/>
      <c r="F46" s="92"/>
      <c r="G46" s="92"/>
      <c r="H46" s="91"/>
      <c r="I46" s="90"/>
      <c r="J46" s="88"/>
    </row>
    <row r="47" spans="1:10" ht="15.75">
      <c r="A47" s="90"/>
      <c r="B47" s="92"/>
      <c r="C47" s="4"/>
      <c r="D47" s="92"/>
      <c r="E47" s="92"/>
      <c r="F47" s="92"/>
      <c r="G47" s="92"/>
      <c r="H47" s="91"/>
      <c r="I47" s="90"/>
      <c r="J47" s="88"/>
    </row>
    <row r="48" spans="1:10" ht="235.5" customHeight="1">
      <c r="A48" s="90"/>
      <c r="B48" s="92"/>
      <c r="C48" s="4"/>
      <c r="D48" s="92"/>
      <c r="E48" s="92"/>
      <c r="F48" s="92"/>
      <c r="G48" s="92"/>
      <c r="H48" s="91"/>
      <c r="I48" s="90"/>
      <c r="J48" s="88"/>
    </row>
    <row r="49" spans="1:10" ht="15.75">
      <c r="A49" s="90"/>
      <c r="B49" s="92"/>
      <c r="C49" s="4"/>
      <c r="D49" s="92"/>
      <c r="E49" s="92"/>
      <c r="F49" s="92"/>
      <c r="G49" s="92"/>
      <c r="H49" s="91"/>
      <c r="I49" s="90"/>
      <c r="J49" s="88"/>
    </row>
    <row r="50" spans="1:10" ht="15.75">
      <c r="A50" s="5"/>
      <c r="B50" s="4"/>
      <c r="C50" s="4"/>
      <c r="D50" s="92"/>
      <c r="E50" s="92"/>
      <c r="F50" s="92"/>
      <c r="G50" s="92"/>
      <c r="H50" s="8"/>
      <c r="I50" s="5"/>
      <c r="J50" s="3"/>
    </row>
    <row r="51" spans="1:10" ht="15.75">
      <c r="A51" s="5"/>
      <c r="B51" s="4"/>
      <c r="C51" s="4"/>
      <c r="D51" s="92"/>
      <c r="E51" s="92"/>
      <c r="F51" s="92"/>
      <c r="G51" s="92"/>
      <c r="H51" s="8"/>
      <c r="I51" s="5"/>
      <c r="J51" s="3"/>
    </row>
    <row r="52" spans="1:10" ht="15.75">
      <c r="A52" s="5"/>
      <c r="B52" s="4"/>
      <c r="C52" s="4"/>
      <c r="D52" s="92"/>
      <c r="E52" s="92"/>
      <c r="F52" s="92"/>
      <c r="G52" s="92"/>
      <c r="H52" s="8"/>
      <c r="I52" s="5"/>
      <c r="J52" s="3"/>
    </row>
    <row r="53" spans="1:10" ht="15.75">
      <c r="A53" s="5"/>
      <c r="B53" s="4"/>
      <c r="C53" s="4"/>
      <c r="D53" s="92"/>
      <c r="E53" s="92"/>
      <c r="F53" s="92"/>
      <c r="G53" s="92"/>
      <c r="H53" s="8"/>
      <c r="I53" s="5"/>
      <c r="J53" s="3"/>
    </row>
    <row r="54" spans="1:10" ht="15.75">
      <c r="A54" s="5"/>
      <c r="B54" s="4"/>
      <c r="C54" s="4"/>
      <c r="D54" s="92"/>
      <c r="E54" s="92"/>
      <c r="F54" s="92"/>
      <c r="G54" s="92"/>
      <c r="H54" s="8"/>
      <c r="I54" s="5"/>
      <c r="J54" s="3"/>
    </row>
    <row r="55" spans="1:10" ht="15.75">
      <c r="A55" s="5"/>
      <c r="B55" s="4"/>
      <c r="C55" s="4"/>
      <c r="D55" s="92"/>
      <c r="E55" s="92"/>
      <c r="F55" s="92"/>
      <c r="G55" s="92"/>
      <c r="H55" s="8"/>
      <c r="I55" s="5"/>
      <c r="J55" s="3"/>
    </row>
    <row r="56" spans="1:10" ht="15.75">
      <c r="A56" s="5"/>
      <c r="B56" s="4"/>
      <c r="C56" s="4"/>
      <c r="D56" s="92"/>
      <c r="E56" s="92"/>
      <c r="F56" s="92"/>
      <c r="G56" s="92"/>
      <c r="H56" s="8"/>
      <c r="I56" s="5"/>
      <c r="J56" s="3"/>
    </row>
    <row r="57" spans="1:10" ht="15.75">
      <c r="A57" s="5"/>
      <c r="B57" s="4"/>
      <c r="C57" s="4"/>
      <c r="D57" s="92"/>
      <c r="E57" s="92"/>
      <c r="F57" s="92"/>
      <c r="G57" s="92"/>
      <c r="H57" s="8"/>
      <c r="I57" s="5"/>
      <c r="J57" s="3"/>
    </row>
    <row r="58" spans="1:10" ht="15.75">
      <c r="A58" s="5"/>
      <c r="B58" s="4"/>
      <c r="C58" s="4"/>
      <c r="D58" s="92"/>
      <c r="E58" s="92"/>
      <c r="F58" s="92"/>
      <c r="G58" s="92"/>
      <c r="H58" s="8"/>
      <c r="I58" s="5"/>
      <c r="J58" s="3"/>
    </row>
    <row r="59" spans="1:10" ht="15.75">
      <c r="A59" s="5"/>
      <c r="B59" s="4"/>
      <c r="C59" s="4"/>
      <c r="D59" s="92"/>
      <c r="E59" s="92"/>
      <c r="F59" s="92"/>
      <c r="G59" s="92"/>
      <c r="H59" s="8"/>
      <c r="I59" s="5"/>
      <c r="J59" s="3"/>
    </row>
    <row r="60" spans="1:10" ht="15.75">
      <c r="A60" s="5"/>
      <c r="B60" s="4"/>
      <c r="C60" s="4"/>
      <c r="D60" s="92"/>
      <c r="E60" s="92"/>
      <c r="F60" s="92"/>
      <c r="G60" s="92"/>
      <c r="H60" s="8"/>
      <c r="I60" s="5"/>
      <c r="J60" s="3"/>
    </row>
    <row r="61" spans="1:10" ht="15.75">
      <c r="A61" s="5"/>
      <c r="B61" s="4"/>
      <c r="C61" s="4"/>
      <c r="D61" s="92"/>
      <c r="E61" s="92"/>
      <c r="F61" s="92"/>
      <c r="G61" s="92"/>
      <c r="H61" s="8"/>
      <c r="I61" s="5"/>
      <c r="J61" s="3"/>
    </row>
    <row r="62" spans="1:10" ht="15.75">
      <c r="A62" s="6"/>
      <c r="B62" s="2"/>
      <c r="C62" s="9"/>
      <c r="D62" s="86"/>
      <c r="E62" s="86"/>
      <c r="F62" s="86"/>
      <c r="G62" s="86"/>
      <c r="H62" s="7"/>
      <c r="I62" s="5"/>
      <c r="J62" s="3"/>
    </row>
    <row r="63" spans="1:10" ht="15.75">
      <c r="A63" s="5"/>
      <c r="B63" s="4"/>
      <c r="C63" s="4"/>
      <c r="D63" s="94"/>
      <c r="E63" s="94"/>
      <c r="F63" s="94"/>
      <c r="G63" s="94"/>
      <c r="H63" s="8"/>
      <c r="I63" s="5"/>
      <c r="J63" s="3"/>
    </row>
    <row r="64" spans="1:10" ht="15.75">
      <c r="A64" s="5"/>
      <c r="B64" s="4"/>
      <c r="C64" s="4"/>
      <c r="D64" s="92"/>
      <c r="E64" s="92"/>
      <c r="F64" s="94"/>
      <c r="G64" s="94"/>
      <c r="H64" s="8"/>
      <c r="I64" s="5"/>
      <c r="J64" s="3"/>
    </row>
    <row r="65" spans="1:10" ht="15.75">
      <c r="A65" s="5"/>
      <c r="B65" s="4"/>
      <c r="C65" s="4"/>
      <c r="D65" s="92"/>
      <c r="E65" s="92"/>
      <c r="F65" s="92"/>
      <c r="G65" s="92"/>
      <c r="H65" s="8"/>
      <c r="I65" s="5"/>
      <c r="J65" s="3"/>
    </row>
    <row r="66" spans="1:10" ht="15.75">
      <c r="A66" s="5"/>
      <c r="B66" s="4"/>
      <c r="C66" s="4"/>
      <c r="D66" s="92"/>
      <c r="E66" s="92"/>
      <c r="F66" s="92"/>
      <c r="G66" s="92"/>
      <c r="H66" s="8"/>
      <c r="I66" s="5"/>
      <c r="J66" s="3"/>
    </row>
    <row r="67" spans="1:10" ht="15.75">
      <c r="A67" s="5"/>
      <c r="B67" s="4"/>
      <c r="C67" s="4"/>
      <c r="D67" s="92"/>
      <c r="E67" s="92"/>
      <c r="F67" s="92"/>
      <c r="G67" s="92"/>
      <c r="H67" s="8"/>
      <c r="I67" s="5"/>
      <c r="J67" s="3"/>
    </row>
    <row r="68" spans="1:10" ht="15.75">
      <c r="A68" s="6"/>
      <c r="B68" s="2"/>
      <c r="C68" s="2"/>
      <c r="D68" s="92"/>
      <c r="E68" s="92"/>
      <c r="F68" s="92"/>
      <c r="G68" s="92"/>
      <c r="H68" s="7"/>
      <c r="I68" s="5"/>
      <c r="J68" s="3"/>
    </row>
    <row r="69" spans="1:10" ht="15.75">
      <c r="A69" s="6"/>
      <c r="B69" s="4"/>
      <c r="C69" s="4"/>
      <c r="D69" s="92"/>
      <c r="E69" s="92"/>
      <c r="F69" s="92"/>
      <c r="G69" s="92"/>
      <c r="H69" s="7"/>
      <c r="I69" s="5"/>
      <c r="J69" s="3"/>
    </row>
    <row r="70" spans="1:10" ht="15.75">
      <c r="A70" s="5"/>
      <c r="B70" s="4"/>
      <c r="C70" s="4"/>
      <c r="D70" s="92"/>
      <c r="E70" s="92"/>
      <c r="F70" s="92"/>
      <c r="G70" s="92"/>
      <c r="H70" s="8"/>
      <c r="I70" s="5"/>
      <c r="J70" s="3"/>
    </row>
    <row r="71" spans="1:10" ht="15.75">
      <c r="A71" s="5"/>
      <c r="B71" s="4"/>
      <c r="C71" s="4"/>
      <c r="D71" s="92"/>
      <c r="E71" s="92"/>
      <c r="F71" s="92"/>
      <c r="G71" s="92"/>
      <c r="H71" s="8"/>
      <c r="I71" s="5"/>
      <c r="J71" s="3"/>
    </row>
    <row r="72" spans="1:10" ht="15.75">
      <c r="A72" s="5"/>
      <c r="B72" s="4"/>
      <c r="C72" s="4"/>
      <c r="D72" s="92"/>
      <c r="E72" s="92"/>
      <c r="F72" s="92"/>
      <c r="G72" s="92"/>
      <c r="H72" s="8"/>
      <c r="I72" s="5"/>
      <c r="J72" s="3"/>
    </row>
    <row r="73" spans="1:10" ht="15.75">
      <c r="A73" s="5"/>
      <c r="B73" s="4"/>
      <c r="C73" s="4"/>
      <c r="D73" s="92"/>
      <c r="E73" s="92"/>
      <c r="F73" s="92"/>
      <c r="G73" s="92"/>
      <c r="H73" s="8"/>
      <c r="I73" s="5"/>
      <c r="J73" s="3"/>
    </row>
    <row r="74" spans="1:10" ht="15.75">
      <c r="A74" s="5"/>
      <c r="B74" s="4"/>
      <c r="C74" s="4"/>
      <c r="D74" s="92"/>
      <c r="E74" s="92"/>
      <c r="F74" s="92"/>
      <c r="G74" s="92"/>
      <c r="H74" s="8"/>
      <c r="I74" s="5"/>
      <c r="J74" s="3"/>
    </row>
    <row r="75" spans="1:10" ht="15.75">
      <c r="A75" s="5"/>
      <c r="B75" s="4"/>
      <c r="C75" s="4"/>
      <c r="D75" s="92"/>
      <c r="E75" s="92"/>
      <c r="F75" s="92"/>
      <c r="G75" s="92"/>
      <c r="H75" s="8"/>
      <c r="I75" s="5"/>
      <c r="J75" s="3"/>
    </row>
    <row r="76" spans="1:10" ht="15.75">
      <c r="A76" s="5"/>
      <c r="B76" s="4"/>
      <c r="C76" s="4"/>
      <c r="D76" s="92"/>
      <c r="E76" s="92"/>
      <c r="F76" s="92"/>
      <c r="G76" s="92"/>
      <c r="H76" s="8"/>
      <c r="I76" s="5"/>
      <c r="J76" s="3"/>
    </row>
    <row r="77" spans="1:10" ht="15.75">
      <c r="A77" s="5"/>
      <c r="B77" s="4"/>
      <c r="C77" s="4"/>
      <c r="D77" s="92"/>
      <c r="E77" s="92"/>
      <c r="F77" s="92"/>
      <c r="G77" s="92"/>
      <c r="H77" s="8"/>
      <c r="I77" s="5"/>
      <c r="J77" s="3"/>
    </row>
    <row r="78" spans="1:10" ht="15.75">
      <c r="A78" s="5"/>
      <c r="B78" s="4"/>
      <c r="C78" s="4"/>
      <c r="D78" s="92"/>
      <c r="E78" s="92"/>
      <c r="F78" s="92"/>
      <c r="G78" s="92"/>
      <c r="H78" s="8"/>
      <c r="I78" s="5"/>
      <c r="J78" s="3"/>
    </row>
    <row r="79" spans="1:10" ht="15.75">
      <c r="A79" s="5"/>
      <c r="B79" s="4"/>
      <c r="C79" s="4"/>
      <c r="D79" s="92"/>
      <c r="E79" s="92"/>
      <c r="F79" s="92"/>
      <c r="G79" s="92"/>
      <c r="H79" s="8"/>
      <c r="I79" s="5"/>
      <c r="J79" s="3"/>
    </row>
    <row r="80" spans="1:10" ht="15.75">
      <c r="A80" s="5"/>
      <c r="B80" s="4"/>
      <c r="C80" s="4"/>
      <c r="D80" s="92"/>
      <c r="E80" s="92"/>
      <c r="F80" s="92"/>
      <c r="G80" s="92"/>
      <c r="H80" s="8"/>
      <c r="I80" s="5"/>
      <c r="J80" s="3"/>
    </row>
    <row r="81" spans="1:10" ht="15.75">
      <c r="A81" s="6"/>
      <c r="B81" s="2"/>
      <c r="C81" s="2"/>
      <c r="D81" s="92"/>
      <c r="E81" s="92"/>
      <c r="F81" s="92"/>
      <c r="G81" s="92"/>
      <c r="H81" s="7"/>
      <c r="I81" s="5"/>
      <c r="J81" s="3"/>
    </row>
    <row r="82" spans="1:10" ht="15.75">
      <c r="A82" s="5"/>
      <c r="B82" s="4"/>
      <c r="C82" s="4"/>
      <c r="D82" s="92"/>
      <c r="E82" s="92"/>
      <c r="F82" s="92"/>
      <c r="G82" s="92"/>
      <c r="H82" s="8"/>
      <c r="I82" s="5"/>
      <c r="J82" s="3"/>
    </row>
    <row r="83" spans="1:10" ht="15.75">
      <c r="A83" s="5"/>
      <c r="B83" s="4"/>
      <c r="C83" s="4"/>
      <c r="D83" s="92"/>
      <c r="E83" s="92"/>
      <c r="F83" s="92"/>
      <c r="G83" s="92"/>
      <c r="H83" s="8"/>
      <c r="I83" s="5"/>
      <c r="J83" s="3"/>
    </row>
    <row r="84" spans="1:10" ht="15.75">
      <c r="A84" s="5"/>
      <c r="B84" s="4"/>
      <c r="C84" s="4"/>
      <c r="D84" s="92"/>
      <c r="E84" s="92"/>
      <c r="F84" s="92"/>
      <c r="G84" s="92"/>
      <c r="H84" s="8"/>
      <c r="I84" s="5"/>
      <c r="J84" s="3"/>
    </row>
    <row r="85" spans="1:10" ht="219.75" customHeight="1">
      <c r="A85" s="90"/>
      <c r="B85" s="4"/>
      <c r="C85" s="4"/>
      <c r="D85" s="92"/>
      <c r="E85" s="92"/>
      <c r="F85" s="92"/>
      <c r="G85" s="92"/>
      <c r="H85" s="91"/>
      <c r="I85" s="90"/>
      <c r="J85" s="88"/>
    </row>
    <row r="86" spans="1:10" ht="15.75">
      <c r="A86" s="90"/>
      <c r="B86" s="4"/>
      <c r="C86" s="4"/>
      <c r="D86" s="92"/>
      <c r="E86" s="92"/>
      <c r="F86" s="92"/>
      <c r="G86" s="92"/>
      <c r="H86" s="91"/>
      <c r="I86" s="90"/>
      <c r="J86" s="88"/>
    </row>
    <row r="87" spans="1:10" ht="15.75">
      <c r="A87" s="90"/>
      <c r="B87" s="4"/>
      <c r="C87" s="4"/>
      <c r="D87" s="92"/>
      <c r="E87" s="92"/>
      <c r="F87" s="92"/>
      <c r="G87" s="92"/>
      <c r="H87" s="91"/>
      <c r="I87" s="90"/>
      <c r="J87" s="88"/>
    </row>
    <row r="88" spans="1:10" ht="15.75">
      <c r="A88" s="5"/>
      <c r="B88" s="4"/>
      <c r="C88" s="4"/>
      <c r="D88" s="92"/>
      <c r="E88" s="92"/>
      <c r="F88" s="92"/>
      <c r="G88" s="92"/>
      <c r="H88" s="8"/>
      <c r="I88" s="5"/>
      <c r="J88" s="3"/>
    </row>
    <row r="89" spans="1:10" ht="15.75">
      <c r="A89" s="6"/>
      <c r="B89" s="2"/>
      <c r="C89" s="2"/>
      <c r="D89" s="92"/>
      <c r="E89" s="92"/>
      <c r="F89" s="92"/>
      <c r="G89" s="92"/>
      <c r="H89" s="7"/>
      <c r="I89" s="5"/>
      <c r="J89" s="3"/>
    </row>
    <row r="90" spans="1:10" ht="15.75">
      <c r="A90" s="6"/>
      <c r="B90" s="2"/>
      <c r="C90" s="2"/>
      <c r="D90" s="92"/>
      <c r="E90" s="92"/>
      <c r="F90" s="92"/>
      <c r="G90" s="92"/>
      <c r="H90" s="7"/>
      <c r="I90" s="5"/>
      <c r="J90" s="3"/>
    </row>
    <row r="91" spans="1:10" ht="15.75">
      <c r="A91" s="5"/>
      <c r="B91" s="4"/>
      <c r="C91" s="4"/>
      <c r="D91" s="92"/>
      <c r="E91" s="92"/>
      <c r="F91" s="92"/>
      <c r="G91" s="92"/>
      <c r="H91" s="8"/>
      <c r="I91" s="5"/>
      <c r="J91" s="3"/>
    </row>
    <row r="92" spans="1:10" ht="15.75">
      <c r="A92" s="5"/>
      <c r="B92" s="4"/>
      <c r="C92" s="4"/>
      <c r="D92" s="92"/>
      <c r="E92" s="92"/>
      <c r="F92" s="92"/>
      <c r="G92" s="92"/>
      <c r="H92" s="8"/>
      <c r="I92" s="5"/>
      <c r="J92" s="3"/>
    </row>
    <row r="93" spans="1:10" ht="15.75">
      <c r="A93" s="5"/>
      <c r="B93" s="4"/>
      <c r="C93" s="4"/>
      <c r="D93" s="92"/>
      <c r="E93" s="92"/>
      <c r="F93" s="92"/>
      <c r="G93" s="92"/>
      <c r="H93" s="8"/>
      <c r="I93" s="5"/>
      <c r="J93" s="3"/>
    </row>
    <row r="94" spans="1:10" ht="15.75">
      <c r="A94" s="5"/>
      <c r="B94" s="4"/>
      <c r="C94" s="4"/>
      <c r="D94" s="92"/>
      <c r="E94" s="92"/>
      <c r="F94" s="92"/>
      <c r="G94" s="92"/>
      <c r="H94" s="8"/>
      <c r="I94" s="5"/>
      <c r="J94" s="3"/>
    </row>
    <row r="95" spans="1:10" ht="15.75">
      <c r="A95" s="6"/>
      <c r="B95" s="9"/>
      <c r="C95" s="9"/>
      <c r="D95" s="86"/>
      <c r="E95" s="86"/>
      <c r="F95" s="86"/>
      <c r="G95" s="86"/>
      <c r="H95" s="7"/>
      <c r="I95" s="5"/>
      <c r="J95" s="3"/>
    </row>
    <row r="96" spans="1:10" ht="15.75">
      <c r="A96" s="5"/>
      <c r="B96" s="10"/>
      <c r="C96" s="10"/>
      <c r="D96" s="86"/>
      <c r="E96" s="86"/>
      <c r="F96" s="86"/>
      <c r="G96" s="86"/>
      <c r="H96" s="8"/>
      <c r="I96" s="5"/>
      <c r="J96" s="3"/>
    </row>
    <row r="97" spans="1:10" ht="15.75">
      <c r="A97" s="5"/>
      <c r="B97" s="10"/>
      <c r="C97" s="10"/>
      <c r="D97" s="86"/>
      <c r="E97" s="86"/>
      <c r="F97" s="86"/>
      <c r="G97" s="86"/>
      <c r="H97" s="8"/>
      <c r="I97" s="5"/>
      <c r="J97" s="3"/>
    </row>
    <row r="98" spans="1:10" ht="15.75">
      <c r="A98" s="11"/>
      <c r="B98" s="10"/>
      <c r="C98" s="10"/>
      <c r="D98" s="86"/>
      <c r="E98" s="86"/>
      <c r="F98" s="86"/>
      <c r="G98" s="86"/>
      <c r="H98" s="8"/>
      <c r="I98" s="5"/>
      <c r="J98" s="3"/>
    </row>
    <row r="99" spans="1:10" ht="15.75">
      <c r="A99" s="11"/>
      <c r="B99" s="10"/>
      <c r="C99" s="10"/>
      <c r="D99" s="86"/>
      <c r="E99" s="86"/>
      <c r="F99" s="86"/>
      <c r="G99" s="86"/>
      <c r="H99" s="8"/>
      <c r="I99" s="5"/>
      <c r="J99" s="3"/>
    </row>
    <row r="100" spans="1:10" ht="15.75">
      <c r="A100" s="11"/>
      <c r="B100" s="10"/>
      <c r="C100" s="10"/>
      <c r="D100" s="86"/>
      <c r="E100" s="86"/>
      <c r="F100" s="86"/>
      <c r="G100" s="86"/>
      <c r="H100" s="8"/>
      <c r="I100" s="5"/>
      <c r="J100" s="3"/>
    </row>
    <row r="101" spans="1:10" ht="15.75">
      <c r="A101" s="6"/>
      <c r="B101" s="10"/>
      <c r="C101" s="10"/>
      <c r="D101" s="86"/>
      <c r="E101" s="86"/>
      <c r="F101" s="86"/>
      <c r="G101" s="86"/>
      <c r="H101" s="7"/>
      <c r="I101" s="5"/>
      <c r="J101" s="3"/>
    </row>
    <row r="102" spans="1:10" ht="15.75">
      <c r="A102" s="5"/>
      <c r="B102" s="10"/>
      <c r="C102" s="10"/>
      <c r="D102" s="86"/>
      <c r="E102" s="86"/>
      <c r="F102" s="86"/>
      <c r="G102" s="86"/>
      <c r="H102" s="8"/>
      <c r="I102" s="5"/>
      <c r="J102" s="3"/>
    </row>
    <row r="103" spans="1:10" ht="15.75">
      <c r="A103" s="5"/>
      <c r="B103" s="4"/>
      <c r="C103" s="4"/>
      <c r="D103" s="92"/>
      <c r="E103" s="92"/>
      <c r="F103" s="92"/>
      <c r="G103" s="92"/>
      <c r="H103" s="8"/>
      <c r="I103" s="5"/>
      <c r="J103" s="3"/>
    </row>
    <row r="104" spans="1:10" ht="15.75">
      <c r="A104" s="5"/>
      <c r="B104" s="4"/>
      <c r="C104" s="4"/>
      <c r="D104" s="92"/>
      <c r="E104" s="92"/>
      <c r="F104" s="92"/>
      <c r="G104" s="92"/>
      <c r="H104" s="8"/>
      <c r="I104" s="5"/>
      <c r="J104" s="3"/>
    </row>
    <row r="105" spans="1:10" ht="15.75">
      <c r="A105" s="5"/>
      <c r="B105" s="4"/>
      <c r="C105" s="4"/>
      <c r="D105" s="92"/>
      <c r="E105" s="92"/>
      <c r="F105" s="92"/>
      <c r="G105" s="92"/>
      <c r="H105" s="8"/>
      <c r="I105" s="5"/>
      <c r="J105" s="3"/>
    </row>
    <row r="106" spans="1:10" ht="15.75">
      <c r="A106" s="5"/>
      <c r="B106" s="4"/>
      <c r="C106" s="4"/>
      <c r="D106" s="92"/>
      <c r="E106" s="92"/>
      <c r="F106" s="92"/>
      <c r="G106" s="92"/>
      <c r="H106" s="8"/>
      <c r="I106" s="5"/>
      <c r="J106" s="3"/>
    </row>
    <row r="107" spans="1:10" ht="15.75">
      <c r="A107" s="5"/>
      <c r="B107" s="4"/>
      <c r="C107" s="4"/>
      <c r="D107" s="92"/>
      <c r="E107" s="92"/>
      <c r="F107" s="92"/>
      <c r="G107" s="92"/>
      <c r="H107" s="8"/>
      <c r="I107" s="5"/>
      <c r="J107" s="3"/>
    </row>
    <row r="108" spans="1:10" ht="15.75">
      <c r="A108" s="5"/>
      <c r="B108" s="4"/>
      <c r="C108" s="4"/>
      <c r="D108" s="92"/>
      <c r="E108" s="92"/>
      <c r="F108" s="92"/>
      <c r="G108" s="92"/>
      <c r="H108" s="8"/>
      <c r="I108" s="5"/>
      <c r="J108" s="3"/>
    </row>
    <row r="109" spans="1:10" ht="15.75">
      <c r="A109" s="5"/>
      <c r="B109" s="4"/>
      <c r="C109" s="4"/>
      <c r="D109" s="92"/>
      <c r="E109" s="92"/>
      <c r="F109" s="92"/>
      <c r="G109" s="92"/>
      <c r="H109" s="8"/>
      <c r="I109" s="5"/>
      <c r="J109" s="3"/>
    </row>
    <row r="110" spans="1:10" ht="15.75">
      <c r="A110" s="6"/>
      <c r="B110" s="9"/>
      <c r="C110" s="9"/>
      <c r="D110" s="87"/>
      <c r="E110" s="87"/>
      <c r="F110" s="87"/>
      <c r="G110" s="87"/>
      <c r="H110" s="7"/>
      <c r="I110" s="5"/>
      <c r="J110" s="3"/>
    </row>
    <row r="111" spans="1:10" ht="15.75">
      <c r="A111" s="5"/>
      <c r="B111" s="10"/>
      <c r="C111" s="10"/>
      <c r="D111" s="86"/>
      <c r="E111" s="86"/>
      <c r="F111" s="86"/>
      <c r="G111" s="86"/>
      <c r="H111" s="8"/>
      <c r="I111" s="5"/>
      <c r="J111" s="3"/>
    </row>
    <row r="112" spans="1:10" ht="15.75">
      <c r="A112" s="5"/>
      <c r="B112" s="10"/>
      <c r="C112" s="10"/>
      <c r="D112" s="86"/>
      <c r="E112" s="86"/>
      <c r="F112" s="86"/>
      <c r="G112" s="86"/>
      <c r="H112" s="8"/>
      <c r="I112" s="5"/>
      <c r="J112" s="3"/>
    </row>
    <row r="113" spans="1:10" ht="15.75">
      <c r="A113" s="5"/>
      <c r="B113" s="10"/>
      <c r="C113" s="10"/>
      <c r="D113" s="86"/>
      <c r="E113" s="86"/>
      <c r="F113" s="86"/>
      <c r="G113" s="86"/>
      <c r="H113" s="8"/>
      <c r="I113" s="5"/>
      <c r="J113" s="3"/>
    </row>
    <row r="114" spans="1:10" ht="15.75">
      <c r="A114" s="5"/>
      <c r="B114" s="10"/>
      <c r="C114" s="10"/>
      <c r="D114" s="86"/>
      <c r="E114" s="86"/>
      <c r="F114" s="87"/>
      <c r="G114" s="87"/>
      <c r="H114" s="8"/>
      <c r="I114" s="5"/>
      <c r="J114" s="3"/>
    </row>
    <row r="115" spans="1:10" ht="15.75">
      <c r="A115" s="5"/>
      <c r="B115" s="10"/>
      <c r="C115" s="10"/>
      <c r="D115" s="86"/>
      <c r="E115" s="86"/>
      <c r="F115" s="86"/>
      <c r="G115" s="86"/>
      <c r="H115" s="8"/>
      <c r="I115" s="5"/>
      <c r="J115" s="3"/>
    </row>
    <row r="116" spans="1:10" ht="15.75">
      <c r="A116" s="5"/>
      <c r="B116" s="10"/>
      <c r="C116" s="10"/>
      <c r="D116" s="86"/>
      <c r="E116" s="86"/>
      <c r="F116" s="86"/>
      <c r="G116" s="86"/>
      <c r="H116" s="8"/>
      <c r="I116" s="5"/>
      <c r="J116" s="3"/>
    </row>
    <row r="117" spans="1:10" ht="15.75">
      <c r="A117" s="5"/>
      <c r="B117" s="10"/>
      <c r="C117" s="10"/>
      <c r="D117" s="86"/>
      <c r="E117" s="86"/>
      <c r="F117" s="86"/>
      <c r="G117" s="86"/>
      <c r="H117" s="8"/>
      <c r="I117" s="5"/>
      <c r="J117" s="3"/>
    </row>
    <row r="118" spans="1:10" ht="15.75">
      <c r="A118" s="5"/>
      <c r="B118" s="10"/>
      <c r="C118" s="10"/>
      <c r="D118" s="86"/>
      <c r="E118" s="86"/>
      <c r="F118" s="86"/>
      <c r="G118" s="86"/>
      <c r="H118" s="8"/>
      <c r="I118" s="5"/>
      <c r="J118" s="3"/>
    </row>
    <row r="119" spans="1:10" ht="15.75">
      <c r="A119" s="5"/>
      <c r="B119" s="10"/>
      <c r="C119" s="10"/>
      <c r="D119" s="86"/>
      <c r="E119" s="86"/>
      <c r="F119" s="86"/>
      <c r="G119" s="86"/>
      <c r="H119" s="8"/>
      <c r="I119" s="5"/>
      <c r="J119" s="3"/>
    </row>
    <row r="120" spans="1:10" ht="15.75">
      <c r="A120" s="5"/>
      <c r="B120" s="10"/>
      <c r="C120" s="10"/>
      <c r="D120" s="86"/>
      <c r="E120" s="86"/>
      <c r="F120" s="86"/>
      <c r="G120" s="86"/>
      <c r="H120" s="8"/>
      <c r="I120" s="5"/>
      <c r="J120" s="3"/>
    </row>
    <row r="121" spans="1:10" ht="15.75">
      <c r="A121" s="5"/>
      <c r="B121" s="10"/>
      <c r="C121" s="10"/>
      <c r="D121" s="86"/>
      <c r="E121" s="86"/>
      <c r="F121" s="86"/>
      <c r="G121" s="86"/>
      <c r="H121" s="8"/>
      <c r="I121" s="5"/>
      <c r="J121" s="3"/>
    </row>
    <row r="122" spans="1:10" ht="15.75">
      <c r="A122" s="5"/>
      <c r="B122" s="10"/>
      <c r="C122" s="10"/>
      <c r="D122" s="86"/>
      <c r="E122" s="86"/>
      <c r="F122" s="86"/>
      <c r="G122" s="86"/>
      <c r="H122" s="8"/>
      <c r="I122" s="5"/>
      <c r="J122" s="3"/>
    </row>
    <row r="123" spans="1:10" ht="15.75">
      <c r="A123" s="5"/>
      <c r="B123" s="10"/>
      <c r="C123" s="10"/>
      <c r="D123" s="86"/>
      <c r="E123" s="86"/>
      <c r="F123" s="86"/>
      <c r="G123" s="86"/>
      <c r="H123" s="8"/>
      <c r="I123" s="5"/>
      <c r="J123" s="3"/>
    </row>
    <row r="124" spans="1:10" ht="15.75">
      <c r="A124" s="6"/>
      <c r="B124" s="9"/>
      <c r="C124" s="9"/>
      <c r="D124" s="86"/>
      <c r="E124" s="86"/>
      <c r="F124" s="86"/>
      <c r="G124" s="86"/>
      <c r="H124" s="7"/>
      <c r="I124" s="5"/>
      <c r="J124" s="3"/>
    </row>
    <row r="125" spans="1:10" ht="15.75">
      <c r="A125" s="6"/>
      <c r="B125" s="9"/>
      <c r="C125" s="9"/>
      <c r="D125" s="86"/>
      <c r="E125" s="86"/>
      <c r="F125" s="86"/>
      <c r="G125" s="86"/>
      <c r="H125" s="7"/>
      <c r="I125" s="5"/>
      <c r="J125" s="3"/>
    </row>
    <row r="126" spans="1:10" ht="15.75">
      <c r="A126" s="5"/>
      <c r="B126" s="10"/>
      <c r="C126" s="10"/>
      <c r="D126" s="86"/>
      <c r="E126" s="86"/>
      <c r="F126" s="86"/>
      <c r="G126" s="86"/>
      <c r="H126" s="8"/>
      <c r="I126" s="5"/>
      <c r="J126" s="3"/>
    </row>
    <row r="127" spans="1:10" ht="15.75">
      <c r="A127" s="5"/>
      <c r="B127" s="10"/>
      <c r="C127" s="10"/>
      <c r="D127" s="86"/>
      <c r="E127" s="86"/>
      <c r="F127" s="86"/>
      <c r="G127" s="86"/>
      <c r="H127" s="8"/>
      <c r="I127" s="5"/>
      <c r="J127" s="3"/>
    </row>
    <row r="128" spans="1:10" ht="15.75">
      <c r="A128" s="5"/>
      <c r="B128" s="10"/>
      <c r="C128" s="10"/>
      <c r="D128" s="86"/>
      <c r="E128" s="86"/>
      <c r="F128" s="86"/>
      <c r="G128" s="86"/>
      <c r="H128" s="8"/>
      <c r="I128" s="5"/>
      <c r="J128" s="3"/>
    </row>
    <row r="129" spans="1:10" ht="15.75">
      <c r="A129" s="5"/>
      <c r="B129" s="10"/>
      <c r="C129" s="10"/>
      <c r="D129" s="86"/>
      <c r="E129" s="86"/>
      <c r="F129" s="86"/>
      <c r="G129" s="86"/>
      <c r="H129" s="8"/>
      <c r="I129" s="5"/>
      <c r="J129" s="3"/>
    </row>
    <row r="130" spans="1:10" ht="15.75">
      <c r="A130" s="5"/>
      <c r="B130" s="10"/>
      <c r="C130" s="10"/>
      <c r="D130" s="86"/>
      <c r="E130" s="86"/>
      <c r="F130" s="86"/>
      <c r="G130" s="86"/>
      <c r="H130" s="8"/>
      <c r="I130" s="5"/>
      <c r="J130" s="3"/>
    </row>
    <row r="131" spans="1:10" ht="15.75">
      <c r="A131" s="5"/>
      <c r="B131" s="10"/>
      <c r="C131" s="10"/>
      <c r="D131" s="86"/>
      <c r="E131" s="86"/>
      <c r="F131" s="86"/>
      <c r="G131" s="86"/>
      <c r="H131" s="8"/>
      <c r="I131" s="5"/>
      <c r="J131" s="3"/>
    </row>
    <row r="132" spans="1:10" ht="15.75">
      <c r="A132" s="5"/>
      <c r="B132" s="10"/>
      <c r="C132" s="10"/>
      <c r="D132" s="86"/>
      <c r="E132" s="86"/>
      <c r="F132" s="86"/>
      <c r="G132" s="86"/>
      <c r="H132" s="8"/>
      <c r="I132" s="5"/>
      <c r="J132" s="3"/>
    </row>
    <row r="133" spans="1:10" ht="15.75">
      <c r="A133" s="5"/>
      <c r="B133" s="10"/>
      <c r="C133" s="10"/>
      <c r="D133" s="86"/>
      <c r="E133" s="86"/>
      <c r="F133" s="86"/>
      <c r="G133" s="86"/>
      <c r="H133" s="8"/>
      <c r="I133" s="5"/>
      <c r="J133" s="3"/>
    </row>
    <row r="134" spans="1:10" ht="15.75">
      <c r="A134" s="5"/>
      <c r="B134" s="10"/>
      <c r="C134" s="10"/>
      <c r="D134" s="86"/>
      <c r="E134" s="86"/>
      <c r="F134" s="86"/>
      <c r="G134" s="86"/>
      <c r="H134" s="8"/>
      <c r="I134" s="5"/>
      <c r="J134" s="3"/>
    </row>
    <row r="135" spans="1:10" ht="15.75">
      <c r="A135" s="5"/>
      <c r="B135" s="10"/>
      <c r="C135" s="10"/>
      <c r="D135" s="86"/>
      <c r="E135" s="86"/>
      <c r="F135" s="86"/>
      <c r="G135" s="86"/>
      <c r="H135" s="8"/>
      <c r="I135" s="5"/>
      <c r="J135" s="3"/>
    </row>
    <row r="136" spans="1:10" ht="15.75">
      <c r="A136" s="5"/>
      <c r="B136" s="10"/>
      <c r="C136" s="10"/>
      <c r="D136" s="86"/>
      <c r="E136" s="86"/>
      <c r="F136" s="86"/>
      <c r="G136" s="86"/>
      <c r="H136" s="8"/>
      <c r="I136" s="5"/>
      <c r="J136" s="3"/>
    </row>
    <row r="137" spans="1:10" ht="15.75">
      <c r="A137" s="5"/>
      <c r="B137" s="10"/>
      <c r="C137" s="10"/>
      <c r="D137" s="86"/>
      <c r="E137" s="86"/>
      <c r="F137" s="86"/>
      <c r="G137" s="86"/>
      <c r="H137" s="8"/>
      <c r="I137" s="5"/>
      <c r="J137" s="3"/>
    </row>
    <row r="138" spans="1:10" ht="15.75">
      <c r="A138" s="5"/>
      <c r="B138" s="10"/>
      <c r="C138" s="10"/>
      <c r="D138" s="86"/>
      <c r="E138" s="86"/>
      <c r="F138" s="86"/>
      <c r="G138" s="86"/>
      <c r="H138" s="8"/>
      <c r="I138" s="5"/>
      <c r="J138" s="3"/>
    </row>
    <row r="139" spans="1:10" ht="15.75">
      <c r="A139" s="5"/>
      <c r="B139" s="10"/>
      <c r="C139" s="10"/>
      <c r="D139" s="86"/>
      <c r="E139" s="86"/>
      <c r="F139" s="86"/>
      <c r="G139" s="86"/>
      <c r="H139" s="8"/>
      <c r="I139" s="5"/>
      <c r="J139" s="3"/>
    </row>
    <row r="140" spans="1:10" ht="15.75">
      <c r="A140" s="5"/>
      <c r="B140" s="10"/>
      <c r="C140" s="10"/>
      <c r="D140" s="86"/>
      <c r="E140" s="86"/>
      <c r="F140" s="86"/>
      <c r="G140" s="86"/>
      <c r="H140" s="8"/>
      <c r="I140" s="5"/>
      <c r="J140" s="3"/>
    </row>
    <row r="141" spans="1:10" ht="15.75">
      <c r="A141" s="5"/>
      <c r="B141" s="10"/>
      <c r="C141" s="10"/>
      <c r="D141" s="86"/>
      <c r="E141" s="86"/>
      <c r="F141" s="86"/>
      <c r="G141" s="86"/>
      <c r="H141" s="8"/>
      <c r="I141" s="5"/>
      <c r="J141" s="3"/>
    </row>
    <row r="142" spans="1:10" ht="15.75">
      <c r="A142" s="5"/>
      <c r="B142" s="10"/>
      <c r="C142" s="10"/>
      <c r="D142" s="86"/>
      <c r="E142" s="86"/>
      <c r="F142" s="86"/>
      <c r="G142" s="86"/>
      <c r="H142" s="8"/>
      <c r="I142" s="5"/>
      <c r="J142" s="3"/>
    </row>
    <row r="143" spans="1:10" ht="15.75">
      <c r="A143" s="5"/>
      <c r="B143" s="10"/>
      <c r="C143" s="10"/>
      <c r="D143" s="86"/>
      <c r="E143" s="86"/>
      <c r="F143" s="86"/>
      <c r="G143" s="86"/>
      <c r="H143" s="8"/>
      <c r="I143" s="5"/>
      <c r="J143" s="3"/>
    </row>
    <row r="144" spans="1:10" ht="15.75">
      <c r="A144" s="5"/>
      <c r="B144" s="10"/>
      <c r="C144" s="10"/>
      <c r="D144" s="86"/>
      <c r="E144" s="86"/>
      <c r="F144" s="86"/>
      <c r="G144" s="86"/>
      <c r="H144" s="8"/>
      <c r="I144" s="5"/>
      <c r="J144" s="3"/>
    </row>
    <row r="145" spans="1:10" ht="15.75">
      <c r="A145" s="6"/>
      <c r="B145" s="12"/>
      <c r="C145" s="12"/>
      <c r="D145" s="93"/>
      <c r="E145" s="93"/>
      <c r="F145" s="86"/>
      <c r="G145" s="86"/>
      <c r="H145" s="7"/>
      <c r="I145" s="5"/>
      <c r="J145" s="3"/>
    </row>
    <row r="146" spans="1:10" ht="15.75">
      <c r="A146" s="5"/>
      <c r="B146" s="13"/>
      <c r="C146" s="13"/>
      <c r="D146" s="93"/>
      <c r="E146" s="93"/>
      <c r="F146" s="86"/>
      <c r="G146" s="86"/>
      <c r="H146" s="7"/>
      <c r="I146" s="5"/>
      <c r="J146" s="3"/>
    </row>
    <row r="147" spans="1:10" ht="393" customHeight="1">
      <c r="A147" s="90"/>
      <c r="B147" s="10"/>
      <c r="C147" s="10"/>
      <c r="D147" s="86"/>
      <c r="E147" s="86"/>
      <c r="F147" s="86"/>
      <c r="G147" s="86"/>
      <c r="H147" s="91"/>
      <c r="I147" s="90"/>
      <c r="J147" s="88"/>
    </row>
    <row r="148" spans="1:10" ht="15.75">
      <c r="A148" s="90"/>
      <c r="B148" s="10"/>
      <c r="C148" s="10"/>
      <c r="D148" s="86"/>
      <c r="E148" s="86"/>
      <c r="F148" s="86"/>
      <c r="G148" s="86"/>
      <c r="H148" s="91"/>
      <c r="I148" s="90"/>
      <c r="J148" s="88"/>
    </row>
    <row r="149" spans="1:10" ht="15.75">
      <c r="A149" s="90"/>
      <c r="B149" s="10"/>
      <c r="C149" s="10"/>
      <c r="D149" s="86"/>
      <c r="E149" s="86"/>
      <c r="F149" s="86"/>
      <c r="G149" s="86"/>
      <c r="H149" s="91"/>
      <c r="I149" s="90"/>
      <c r="J149" s="88"/>
    </row>
    <row r="150" spans="1:10" ht="15.75">
      <c r="A150" s="90"/>
      <c r="B150" s="10"/>
      <c r="C150" s="10"/>
      <c r="D150" s="86"/>
      <c r="E150" s="86"/>
      <c r="F150" s="86"/>
      <c r="G150" s="86"/>
      <c r="H150" s="91"/>
      <c r="I150" s="90"/>
      <c r="J150" s="88"/>
    </row>
    <row r="151" spans="1:10" ht="15.75">
      <c r="A151" s="5"/>
      <c r="B151" s="10"/>
      <c r="C151" s="10"/>
      <c r="D151" s="86"/>
      <c r="E151" s="86"/>
      <c r="F151" s="86"/>
      <c r="G151" s="86"/>
      <c r="H151" s="8"/>
      <c r="I151" s="5"/>
      <c r="J151" s="3"/>
    </row>
    <row r="152" spans="1:10" ht="15.75">
      <c r="A152" s="5"/>
      <c r="B152" s="10"/>
      <c r="C152" s="10"/>
      <c r="D152" s="86"/>
      <c r="E152" s="86"/>
      <c r="F152" s="86"/>
      <c r="G152" s="86"/>
      <c r="H152" s="8"/>
      <c r="I152" s="5"/>
      <c r="J152" s="3"/>
    </row>
    <row r="153" spans="1:10" ht="15.75">
      <c r="A153" s="5"/>
      <c r="B153" s="10"/>
      <c r="C153" s="10"/>
      <c r="D153" s="86"/>
      <c r="E153" s="86"/>
      <c r="F153" s="86"/>
      <c r="G153" s="86"/>
      <c r="H153" s="8"/>
      <c r="I153" s="5"/>
      <c r="J153" s="3"/>
    </row>
    <row r="154" spans="1:10" ht="15.75">
      <c r="A154" s="5"/>
      <c r="B154" s="10"/>
      <c r="C154" s="10"/>
      <c r="D154" s="86"/>
      <c r="E154" s="86"/>
      <c r="F154" s="86"/>
      <c r="G154" s="86"/>
      <c r="H154" s="8"/>
      <c r="I154" s="5"/>
      <c r="J154" s="3"/>
    </row>
    <row r="155" spans="1:10" ht="15.75">
      <c r="A155" s="5"/>
      <c r="B155" s="10"/>
      <c r="C155" s="10"/>
      <c r="D155" s="86"/>
      <c r="E155" s="86"/>
      <c r="F155" s="86"/>
      <c r="G155" s="86"/>
      <c r="H155" s="8"/>
      <c r="I155" s="5"/>
      <c r="J155" s="3"/>
    </row>
    <row r="156" spans="1:10" ht="15.75">
      <c r="A156" s="5"/>
      <c r="B156" s="10"/>
      <c r="C156" s="10"/>
      <c r="D156" s="86"/>
      <c r="E156" s="86"/>
      <c r="F156" s="86"/>
      <c r="G156" s="86"/>
      <c r="H156" s="8"/>
      <c r="I156" s="5"/>
      <c r="J156" s="3"/>
    </row>
    <row r="157" spans="1:10" ht="15.75">
      <c r="A157" s="5"/>
      <c r="B157" s="10"/>
      <c r="C157" s="10"/>
      <c r="D157" s="86"/>
      <c r="E157" s="86"/>
      <c r="F157" s="86"/>
      <c r="G157" s="86"/>
      <c r="H157" s="8"/>
      <c r="I157" s="5"/>
      <c r="J157" s="3"/>
    </row>
    <row r="158" spans="1:10" ht="15.75">
      <c r="A158" s="5"/>
      <c r="B158" s="10"/>
      <c r="C158" s="10"/>
      <c r="D158" s="86"/>
      <c r="E158" s="86"/>
      <c r="F158" s="86"/>
      <c r="G158" s="86"/>
      <c r="H158" s="8"/>
      <c r="I158" s="5"/>
      <c r="J158" s="3"/>
    </row>
    <row r="159" spans="1:10" ht="15.75">
      <c r="A159" s="6"/>
      <c r="B159" s="9"/>
      <c r="C159" s="9"/>
      <c r="D159" s="87"/>
      <c r="E159" s="87"/>
      <c r="F159" s="87"/>
      <c r="G159" s="87"/>
      <c r="H159" s="7"/>
      <c r="I159" s="5"/>
      <c r="J159" s="3"/>
    </row>
    <row r="160" spans="1:10" ht="15.75">
      <c r="A160" s="5"/>
      <c r="B160" s="10"/>
      <c r="C160" s="10"/>
      <c r="D160" s="86"/>
      <c r="E160" s="86"/>
      <c r="F160" s="86"/>
      <c r="G160" s="86"/>
      <c r="H160" s="8"/>
      <c r="I160" s="5"/>
      <c r="J160" s="3"/>
    </row>
    <row r="161" spans="1:10" ht="15.75">
      <c r="A161" s="5"/>
      <c r="B161" s="10"/>
      <c r="C161" s="10"/>
      <c r="D161" s="86"/>
      <c r="E161" s="86"/>
      <c r="F161" s="86"/>
      <c r="G161" s="86"/>
      <c r="H161" s="8"/>
      <c r="I161" s="5"/>
      <c r="J161" s="3"/>
    </row>
    <row r="162" spans="1:10" ht="15.75">
      <c r="A162" s="5"/>
      <c r="B162" s="10"/>
      <c r="C162" s="10"/>
      <c r="D162" s="86"/>
      <c r="E162" s="86"/>
      <c r="F162" s="86"/>
      <c r="G162" s="86"/>
      <c r="H162" s="8"/>
      <c r="I162" s="5"/>
      <c r="J162" s="3"/>
    </row>
    <row r="163" spans="1:10" ht="15.75">
      <c r="A163" s="5"/>
      <c r="B163" s="10"/>
      <c r="C163" s="10"/>
      <c r="D163" s="86"/>
      <c r="E163" s="86"/>
      <c r="F163" s="86"/>
      <c r="G163" s="86"/>
      <c r="H163" s="8"/>
      <c r="I163" s="5"/>
      <c r="J163" s="3"/>
    </row>
    <row r="164" spans="1:10" ht="15.75">
      <c r="A164" s="5"/>
      <c r="B164" s="10"/>
      <c r="C164" s="10"/>
      <c r="D164" s="86"/>
      <c r="E164" s="86"/>
      <c r="F164" s="86"/>
      <c r="G164" s="86"/>
      <c r="H164" s="8"/>
      <c r="I164" s="5"/>
      <c r="J164" s="3"/>
    </row>
    <row r="165" spans="1:10" ht="15.75">
      <c r="A165" s="5"/>
      <c r="B165" s="10"/>
      <c r="C165" s="10"/>
      <c r="D165" s="86"/>
      <c r="E165" s="86"/>
      <c r="F165" s="86"/>
      <c r="G165" s="86"/>
      <c r="H165" s="8"/>
      <c r="I165" s="5"/>
      <c r="J165" s="3"/>
    </row>
    <row r="166" spans="1:10" ht="15.75">
      <c r="A166" s="5"/>
      <c r="B166" s="10"/>
      <c r="C166" s="10"/>
      <c r="D166" s="86"/>
      <c r="E166" s="86"/>
      <c r="F166" s="86"/>
      <c r="G166" s="86"/>
      <c r="H166" s="8"/>
      <c r="I166" s="5"/>
      <c r="J166" s="3"/>
    </row>
    <row r="167" spans="1:10" ht="15.75">
      <c r="A167" s="5"/>
      <c r="B167" s="10"/>
      <c r="C167" s="10"/>
      <c r="D167" s="86"/>
      <c r="E167" s="86"/>
      <c r="F167" s="86"/>
      <c r="G167" s="86"/>
      <c r="H167" s="8"/>
      <c r="I167" s="5"/>
      <c r="J167" s="3"/>
    </row>
    <row r="168" spans="1:10" ht="15.75">
      <c r="A168" s="5"/>
      <c r="B168" s="10"/>
      <c r="C168" s="10"/>
      <c r="D168" s="86"/>
      <c r="E168" s="86"/>
      <c r="F168" s="86"/>
      <c r="G168" s="86"/>
      <c r="H168" s="8"/>
      <c r="I168" s="5"/>
      <c r="J168" s="3"/>
    </row>
    <row r="169" spans="1:10" ht="15.75">
      <c r="A169" s="5"/>
      <c r="B169" s="10"/>
      <c r="C169" s="10"/>
      <c r="D169" s="86"/>
      <c r="E169" s="86"/>
      <c r="F169" s="86"/>
      <c r="G169" s="86"/>
      <c r="H169" s="8"/>
      <c r="I169" s="5"/>
      <c r="J169" s="3"/>
    </row>
    <row r="170" spans="1:10" ht="15.75">
      <c r="A170" s="5"/>
      <c r="B170" s="10"/>
      <c r="C170" s="10"/>
      <c r="D170" s="86"/>
      <c r="E170" s="86"/>
      <c r="F170" s="86"/>
      <c r="G170" s="86"/>
      <c r="H170" s="8"/>
      <c r="I170" s="5"/>
      <c r="J170" s="3"/>
    </row>
    <row r="171" spans="1:10" ht="15.75">
      <c r="A171" s="5"/>
      <c r="B171" s="10"/>
      <c r="C171" s="10"/>
      <c r="D171" s="86"/>
      <c r="E171" s="86"/>
      <c r="F171" s="86"/>
      <c r="G171" s="86"/>
      <c r="H171" s="8"/>
      <c r="I171" s="5"/>
      <c r="J171" s="3"/>
    </row>
    <row r="172" spans="1:10" ht="15.75">
      <c r="A172" s="5"/>
      <c r="B172" s="10"/>
      <c r="C172" s="10"/>
      <c r="D172" s="86"/>
      <c r="E172" s="86"/>
      <c r="F172" s="86"/>
      <c r="G172" s="86"/>
      <c r="H172" s="8"/>
      <c r="I172" s="5"/>
      <c r="J172" s="3"/>
    </row>
    <row r="173" spans="1:10" ht="15.75">
      <c r="A173" s="5"/>
      <c r="B173" s="10"/>
      <c r="C173" s="10"/>
      <c r="D173" s="86"/>
      <c r="E173" s="86"/>
      <c r="F173" s="86"/>
      <c r="G173" s="86"/>
      <c r="H173" s="8"/>
      <c r="I173" s="5"/>
      <c r="J173" s="3"/>
    </row>
    <row r="174" spans="1:10" ht="15.75">
      <c r="A174" s="5"/>
      <c r="B174" s="10"/>
      <c r="C174" s="10"/>
      <c r="D174" s="86"/>
      <c r="E174" s="86"/>
      <c r="F174" s="86"/>
      <c r="G174" s="86"/>
      <c r="H174" s="8"/>
      <c r="I174" s="5"/>
      <c r="J174" s="3"/>
    </row>
    <row r="175" spans="1:10" ht="15.75">
      <c r="A175" s="5"/>
      <c r="B175" s="10"/>
      <c r="C175" s="10"/>
      <c r="D175" s="86"/>
      <c r="E175" s="86"/>
      <c r="F175" s="86"/>
      <c r="G175" s="86"/>
      <c r="H175" s="8"/>
      <c r="I175" s="5"/>
      <c r="J175" s="3"/>
    </row>
    <row r="176" spans="1:10" ht="15.75">
      <c r="A176" s="6"/>
      <c r="B176" s="9"/>
      <c r="C176" s="9"/>
      <c r="D176" s="87"/>
      <c r="E176" s="87"/>
      <c r="F176" s="87"/>
      <c r="G176" s="87"/>
      <c r="H176" s="7"/>
      <c r="I176" s="5"/>
      <c r="J176" s="3"/>
    </row>
    <row r="177" spans="1:10" ht="15.75">
      <c r="A177" s="5"/>
      <c r="B177" s="10"/>
      <c r="C177" s="10"/>
      <c r="D177" s="86"/>
      <c r="E177" s="86"/>
      <c r="F177" s="86"/>
      <c r="G177" s="86"/>
      <c r="H177" s="8"/>
      <c r="I177" s="5"/>
      <c r="J177" s="3"/>
    </row>
    <row r="178" spans="1:10" ht="15.75">
      <c r="A178" s="5"/>
      <c r="B178" s="10"/>
      <c r="C178" s="10"/>
      <c r="D178" s="86"/>
      <c r="E178" s="86"/>
      <c r="F178" s="86"/>
      <c r="G178" s="86"/>
      <c r="H178" s="8"/>
      <c r="I178" s="5"/>
      <c r="J178" s="3"/>
    </row>
    <row r="179" spans="1:10" ht="15.75">
      <c r="A179" s="5"/>
      <c r="B179" s="10"/>
      <c r="C179" s="10"/>
      <c r="D179" s="86"/>
      <c r="E179" s="86"/>
      <c r="F179" s="86"/>
      <c r="G179" s="86"/>
      <c r="H179" s="8"/>
      <c r="I179" s="5"/>
      <c r="J179" s="3"/>
    </row>
    <row r="180" spans="1:10" ht="15.75">
      <c r="A180" s="5"/>
      <c r="B180" s="10"/>
      <c r="C180" s="10"/>
      <c r="D180" s="86"/>
      <c r="E180" s="86"/>
      <c r="F180" s="86"/>
      <c r="G180" s="86"/>
      <c r="H180" s="8"/>
      <c r="I180" s="5"/>
      <c r="J180" s="3"/>
    </row>
    <row r="181" spans="1:10" ht="15.75">
      <c r="A181" s="5"/>
      <c r="B181" s="10"/>
      <c r="C181" s="10"/>
      <c r="D181" s="86"/>
      <c r="E181" s="86"/>
      <c r="F181" s="86"/>
      <c r="G181" s="86"/>
      <c r="H181" s="8"/>
      <c r="I181" s="5"/>
      <c r="J181" s="3"/>
    </row>
    <row r="182" spans="1:10" ht="15.75">
      <c r="A182" s="5"/>
      <c r="B182" s="10"/>
      <c r="C182" s="10"/>
      <c r="D182" s="86"/>
      <c r="E182" s="86"/>
      <c r="F182" s="86"/>
      <c r="G182" s="86"/>
      <c r="H182" s="8"/>
      <c r="I182" s="5"/>
      <c r="J182" s="3"/>
    </row>
    <row r="183" spans="1:10" ht="15.75">
      <c r="A183" s="5"/>
      <c r="B183" s="10"/>
      <c r="C183" s="10"/>
      <c r="D183" s="86"/>
      <c r="E183" s="86"/>
      <c r="F183" s="86"/>
      <c r="G183" s="86"/>
      <c r="H183" s="8"/>
      <c r="I183" s="5"/>
      <c r="J183" s="3"/>
    </row>
    <row r="184" spans="1:10" ht="15.75">
      <c r="A184" s="6"/>
      <c r="B184" s="10"/>
      <c r="C184" s="10"/>
      <c r="D184" s="86"/>
      <c r="E184" s="86"/>
      <c r="F184" s="86"/>
      <c r="G184" s="86"/>
      <c r="H184" s="7"/>
      <c r="I184" s="5"/>
      <c r="J184" s="3"/>
    </row>
    <row r="185" spans="1:10" ht="15.75">
      <c r="A185" s="6"/>
      <c r="B185" s="10"/>
      <c r="C185" s="10"/>
      <c r="D185" s="86"/>
      <c r="E185" s="86"/>
      <c r="F185" s="86"/>
      <c r="G185" s="86"/>
      <c r="H185" s="7"/>
      <c r="I185" s="5"/>
      <c r="J185" s="3"/>
    </row>
    <row r="186" spans="1:10" ht="15.75">
      <c r="A186" s="5"/>
      <c r="B186" s="10"/>
      <c r="C186" s="10"/>
      <c r="D186" s="86"/>
      <c r="E186" s="86"/>
      <c r="F186" s="86"/>
      <c r="G186" s="86"/>
      <c r="H186" s="8"/>
      <c r="I186" s="5"/>
      <c r="J186" s="3"/>
    </row>
    <row r="187" spans="1:10" ht="15.75">
      <c r="A187" s="5"/>
      <c r="B187" s="10"/>
      <c r="C187" s="10"/>
      <c r="D187" s="86"/>
      <c r="E187" s="86"/>
      <c r="F187" s="86"/>
      <c r="G187" s="86"/>
      <c r="H187" s="8"/>
      <c r="I187" s="5"/>
      <c r="J187" s="3"/>
    </row>
    <row r="188" spans="1:10" ht="15.75">
      <c r="A188" s="5"/>
      <c r="B188" s="10"/>
      <c r="C188" s="10"/>
      <c r="D188" s="86"/>
      <c r="E188" s="86"/>
      <c r="F188" s="86"/>
      <c r="G188" s="86"/>
      <c r="H188" s="8"/>
      <c r="I188" s="5"/>
      <c r="J188" s="3"/>
    </row>
    <row r="189" spans="1:10" ht="15.75">
      <c r="A189" s="5"/>
      <c r="B189" s="10"/>
      <c r="C189" s="10"/>
      <c r="D189" s="86"/>
      <c r="E189" s="86"/>
      <c r="F189" s="86"/>
      <c r="G189" s="86"/>
      <c r="H189" s="8"/>
      <c r="I189" s="5"/>
      <c r="J189" s="3"/>
    </row>
    <row r="190" spans="1:10" ht="15.75">
      <c r="A190" s="5"/>
      <c r="B190" s="10"/>
      <c r="C190" s="10"/>
      <c r="D190" s="86"/>
      <c r="E190" s="86"/>
      <c r="F190" s="86"/>
      <c r="G190" s="86"/>
      <c r="H190" s="8"/>
      <c r="I190" s="5"/>
      <c r="J190" s="3"/>
    </row>
    <row r="191" spans="1:10" ht="15.75">
      <c r="A191" s="6"/>
      <c r="B191" s="9"/>
      <c r="C191" s="9"/>
      <c r="D191" s="86"/>
      <c r="E191" s="86"/>
      <c r="F191" s="86"/>
      <c r="G191" s="86"/>
      <c r="H191" s="7"/>
      <c r="I191" s="5"/>
      <c r="J191" s="3"/>
    </row>
    <row r="192" spans="1:10" ht="15.75">
      <c r="A192" s="5"/>
      <c r="B192" s="10"/>
      <c r="C192" s="10"/>
      <c r="D192" s="86"/>
      <c r="E192" s="86"/>
      <c r="F192" s="86"/>
      <c r="G192" s="86"/>
      <c r="H192" s="8"/>
      <c r="I192" s="5"/>
      <c r="J192" s="3"/>
    </row>
    <row r="193" spans="1:10" ht="15.75">
      <c r="A193" s="5"/>
      <c r="B193" s="10"/>
      <c r="C193" s="10"/>
      <c r="D193" s="86"/>
      <c r="E193" s="86"/>
      <c r="F193" s="86"/>
      <c r="G193" s="86"/>
      <c r="H193" s="8"/>
      <c r="I193" s="5"/>
      <c r="J193" s="3"/>
    </row>
    <row r="194" spans="1:10" ht="15.75">
      <c r="A194" s="5"/>
      <c r="B194" s="10"/>
      <c r="C194" s="10"/>
      <c r="D194" s="86"/>
      <c r="E194" s="86"/>
      <c r="F194" s="86"/>
      <c r="G194" s="86"/>
      <c r="H194" s="8"/>
      <c r="I194" s="5"/>
      <c r="J194" s="3"/>
    </row>
    <row r="195" spans="1:10" ht="15.75">
      <c r="A195" s="5"/>
      <c r="B195" s="10"/>
      <c r="C195" s="10"/>
      <c r="D195" s="86"/>
      <c r="E195" s="86"/>
      <c r="F195" s="86"/>
      <c r="G195" s="86"/>
      <c r="H195" s="8"/>
      <c r="I195" s="5"/>
      <c r="J195" s="3"/>
    </row>
    <row r="196" spans="1:10" ht="15.75">
      <c r="A196" s="5"/>
      <c r="B196" s="10"/>
      <c r="C196" s="10"/>
      <c r="D196" s="86"/>
      <c r="E196" s="86"/>
      <c r="F196" s="86"/>
      <c r="G196" s="86"/>
      <c r="H196" s="8"/>
      <c r="I196" s="5"/>
      <c r="J196" s="3"/>
    </row>
    <row r="197" spans="1:10" ht="15.75">
      <c r="A197" s="5"/>
      <c r="B197" s="4"/>
      <c r="C197" s="4"/>
      <c r="D197" s="92"/>
      <c r="E197" s="92"/>
      <c r="F197" s="86"/>
      <c r="G197" s="86"/>
      <c r="H197" s="8"/>
      <c r="I197" s="5"/>
      <c r="J197" s="3"/>
    </row>
    <row r="198" spans="1:10" ht="15.75">
      <c r="A198" s="5"/>
      <c r="B198" s="10"/>
      <c r="C198" s="10"/>
      <c r="D198" s="86"/>
      <c r="E198" s="86"/>
      <c r="F198" s="86"/>
      <c r="G198" s="86"/>
      <c r="H198" s="8"/>
      <c r="I198" s="5"/>
      <c r="J198" s="3"/>
    </row>
    <row r="199" spans="1:10" ht="15.75">
      <c r="A199" s="5"/>
      <c r="B199" s="10"/>
      <c r="C199" s="10"/>
      <c r="D199" s="86"/>
      <c r="E199" s="86"/>
      <c r="F199" s="86"/>
      <c r="G199" s="86"/>
      <c r="H199" s="8"/>
      <c r="I199" s="5"/>
      <c r="J199" s="3"/>
    </row>
    <row r="200" spans="1:10" ht="15.75">
      <c r="A200" s="5"/>
      <c r="B200" s="10"/>
      <c r="C200" s="10"/>
      <c r="D200" s="86"/>
      <c r="E200" s="86"/>
      <c r="F200" s="86"/>
      <c r="G200" s="86"/>
      <c r="H200" s="8"/>
      <c r="I200" s="5"/>
      <c r="J200" s="3"/>
    </row>
    <row r="201" spans="1:10" ht="15.75">
      <c r="A201" s="5"/>
      <c r="B201" s="10"/>
      <c r="C201" s="10"/>
      <c r="D201" s="86"/>
      <c r="E201" s="86"/>
      <c r="F201" s="86"/>
      <c r="G201" s="86"/>
      <c r="H201" s="8"/>
      <c r="I201" s="5"/>
      <c r="J201" s="3"/>
    </row>
    <row r="202" spans="1:10" ht="15.75">
      <c r="A202" s="5"/>
      <c r="B202" s="10"/>
      <c r="C202" s="10"/>
      <c r="D202" s="86"/>
      <c r="E202" s="86"/>
      <c r="F202" s="86"/>
      <c r="G202" s="86"/>
      <c r="H202" s="8"/>
      <c r="I202" s="5"/>
      <c r="J202" s="3"/>
    </row>
    <row r="203" spans="1:10" ht="15.75">
      <c r="A203" s="5"/>
      <c r="B203" s="10"/>
      <c r="C203" s="10"/>
      <c r="D203" s="86"/>
      <c r="E203" s="86"/>
      <c r="F203" s="86"/>
      <c r="G203" s="86"/>
      <c r="H203" s="8"/>
      <c r="I203" s="5"/>
      <c r="J203" s="3"/>
    </row>
    <row r="204" spans="1:10" ht="15.75">
      <c r="A204" s="5"/>
      <c r="B204" s="10"/>
      <c r="C204" s="10"/>
      <c r="D204" s="86"/>
      <c r="E204" s="86"/>
      <c r="F204" s="86"/>
      <c r="G204" s="86"/>
      <c r="H204" s="8"/>
      <c r="I204" s="5"/>
      <c r="J204" s="3"/>
    </row>
    <row r="205" spans="1:10" ht="15.75">
      <c r="A205" s="5"/>
      <c r="B205" s="10"/>
      <c r="C205" s="10"/>
      <c r="D205" s="86"/>
      <c r="E205" s="86"/>
      <c r="F205" s="86"/>
      <c r="G205" s="86"/>
      <c r="H205" s="8"/>
      <c r="I205" s="5"/>
      <c r="J205" s="3"/>
    </row>
    <row r="206" spans="1:10" ht="15.75">
      <c r="A206" s="5"/>
      <c r="B206" s="10"/>
      <c r="C206" s="10"/>
      <c r="D206" s="86"/>
      <c r="E206" s="86"/>
      <c r="F206" s="86"/>
      <c r="G206" s="86"/>
      <c r="H206" s="8"/>
      <c r="I206" s="5"/>
      <c r="J206" s="3"/>
    </row>
    <row r="207" spans="1:10" ht="15.75">
      <c r="A207" s="5"/>
      <c r="B207" s="86"/>
      <c r="C207" s="86"/>
      <c r="D207" s="86"/>
      <c r="E207" s="86"/>
      <c r="F207" s="86"/>
      <c r="G207" s="86"/>
      <c r="H207" s="91"/>
      <c r="I207" s="90"/>
      <c r="J207" s="88"/>
    </row>
    <row r="208" spans="1:10" ht="15.75">
      <c r="A208" s="5"/>
      <c r="B208" s="86"/>
      <c r="C208" s="86"/>
      <c r="D208" s="86"/>
      <c r="E208" s="86"/>
      <c r="F208" s="86"/>
      <c r="G208" s="86"/>
      <c r="H208" s="91"/>
      <c r="I208" s="90"/>
      <c r="J208" s="88"/>
    </row>
    <row r="209" spans="1:10" ht="15.75">
      <c r="A209" s="5"/>
      <c r="B209" s="10"/>
      <c r="C209" s="10"/>
      <c r="D209" s="86"/>
      <c r="E209" s="86"/>
      <c r="F209" s="86"/>
      <c r="G209" s="86"/>
      <c r="H209" s="8"/>
      <c r="I209" s="5"/>
      <c r="J209" s="3"/>
    </row>
    <row r="210" spans="1:10" ht="15.75">
      <c r="A210" s="5"/>
      <c r="B210" s="10"/>
      <c r="C210" s="10"/>
      <c r="D210" s="86"/>
      <c r="E210" s="86"/>
      <c r="F210" s="86"/>
      <c r="G210" s="86"/>
      <c r="H210" s="8"/>
      <c r="I210" s="5"/>
      <c r="J210" s="3"/>
    </row>
    <row r="211" spans="1:10" ht="15.75">
      <c r="A211" s="6"/>
      <c r="B211" s="9"/>
      <c r="C211" s="9"/>
      <c r="D211" s="86"/>
      <c r="E211" s="86"/>
      <c r="F211" s="86"/>
      <c r="G211" s="86"/>
      <c r="H211" s="7"/>
      <c r="I211" s="5"/>
      <c r="J211" s="3"/>
    </row>
    <row r="212" spans="1:10" ht="15.75">
      <c r="A212" s="5"/>
      <c r="B212" s="10"/>
      <c r="C212" s="10"/>
      <c r="D212" s="86"/>
      <c r="E212" s="86"/>
      <c r="F212" s="86"/>
      <c r="G212" s="86"/>
      <c r="H212" s="7"/>
      <c r="I212" s="5"/>
      <c r="J212" s="3"/>
    </row>
    <row r="213" spans="1:10" ht="15.75">
      <c r="A213" s="5"/>
      <c r="B213" s="10"/>
      <c r="C213" s="10"/>
      <c r="D213" s="86"/>
      <c r="E213" s="86"/>
      <c r="F213" s="86"/>
      <c r="G213" s="86"/>
      <c r="H213" s="8"/>
      <c r="I213" s="5"/>
      <c r="J213" s="3"/>
    </row>
    <row r="214" spans="1:10" ht="15.75">
      <c r="A214" s="5"/>
      <c r="B214" s="10"/>
      <c r="C214" s="10"/>
      <c r="D214" s="86"/>
      <c r="E214" s="86"/>
      <c r="F214" s="86"/>
      <c r="G214" s="86"/>
      <c r="H214" s="8"/>
      <c r="I214" s="5"/>
      <c r="J214" s="3"/>
    </row>
    <row r="215" spans="1:10" ht="15.75">
      <c r="A215" s="5"/>
      <c r="B215" s="10"/>
      <c r="C215" s="10"/>
      <c r="D215" s="86"/>
      <c r="E215" s="86"/>
      <c r="F215" s="86"/>
      <c r="G215" s="86"/>
      <c r="H215" s="8"/>
      <c r="I215" s="5"/>
      <c r="J215" s="3"/>
    </row>
    <row r="216" spans="1:10" ht="15.75">
      <c r="A216" s="6"/>
      <c r="B216" s="9"/>
      <c r="C216" s="9"/>
      <c r="D216" s="87"/>
      <c r="E216" s="87"/>
      <c r="F216" s="87"/>
      <c r="G216" s="87"/>
      <c r="H216" s="7"/>
      <c r="I216" s="5"/>
      <c r="J216" s="3"/>
    </row>
    <row r="217" spans="1:10" ht="93.75" customHeight="1">
      <c r="A217" s="90"/>
      <c r="B217" s="10"/>
      <c r="C217" s="10"/>
      <c r="D217" s="86"/>
      <c r="E217" s="86"/>
      <c r="F217" s="86"/>
      <c r="G217" s="86"/>
      <c r="H217" s="91"/>
      <c r="I217" s="90"/>
      <c r="J217" s="88"/>
    </row>
    <row r="218" spans="1:10" ht="15.75">
      <c r="A218" s="90"/>
      <c r="B218" s="10"/>
      <c r="C218" s="10"/>
      <c r="D218" s="86"/>
      <c r="E218" s="86"/>
      <c r="F218" s="86"/>
      <c r="G218" s="86"/>
      <c r="H218" s="91"/>
      <c r="I218" s="90"/>
      <c r="J218" s="88"/>
    </row>
    <row r="219" spans="1:10" ht="15.75">
      <c r="A219" s="5"/>
      <c r="B219" s="10"/>
      <c r="C219" s="10"/>
      <c r="D219" s="86"/>
      <c r="E219" s="86"/>
      <c r="F219" s="86"/>
      <c r="G219" s="86"/>
      <c r="H219" s="8"/>
      <c r="I219" s="5"/>
      <c r="J219" s="3"/>
    </row>
    <row r="220" spans="1:10" ht="15.75">
      <c r="A220" s="5"/>
      <c r="B220" s="10"/>
      <c r="C220" s="10"/>
      <c r="D220" s="86"/>
      <c r="E220" s="86"/>
      <c r="F220" s="86"/>
      <c r="G220" s="86"/>
      <c r="H220" s="8"/>
      <c r="I220" s="5"/>
      <c r="J220" s="3"/>
    </row>
    <row r="221" spans="1:10" ht="15.75">
      <c r="A221" s="5"/>
      <c r="B221" s="10"/>
      <c r="C221" s="10"/>
      <c r="D221" s="86"/>
      <c r="E221" s="86"/>
      <c r="F221" s="86"/>
      <c r="G221" s="86"/>
      <c r="H221" s="8"/>
      <c r="I221" s="5"/>
      <c r="J221" s="3"/>
    </row>
    <row r="222" spans="1:10" ht="15.75">
      <c r="A222" s="5"/>
      <c r="B222" s="10"/>
      <c r="C222" s="10"/>
      <c r="D222" s="86"/>
      <c r="E222" s="86"/>
      <c r="F222" s="86"/>
      <c r="G222" s="86"/>
      <c r="H222" s="8"/>
      <c r="I222" s="5"/>
      <c r="J222" s="3"/>
    </row>
    <row r="223" spans="1:10" ht="15.75">
      <c r="A223" s="5"/>
      <c r="B223" s="10"/>
      <c r="C223" s="10"/>
      <c r="D223" s="86"/>
      <c r="E223" s="86"/>
      <c r="F223" s="86"/>
      <c r="G223" s="86"/>
      <c r="H223" s="8"/>
      <c r="I223" s="5"/>
      <c r="J223" s="3"/>
    </row>
    <row r="224" spans="1:10" ht="15.75">
      <c r="A224" s="5"/>
      <c r="B224" s="10"/>
      <c r="C224" s="10"/>
      <c r="D224" s="86"/>
      <c r="E224" s="86"/>
      <c r="F224" s="86"/>
      <c r="G224" s="86"/>
      <c r="H224" s="8"/>
      <c r="I224" s="5"/>
      <c r="J224" s="3"/>
    </row>
    <row r="225" spans="1:10" ht="15.75">
      <c r="A225" s="5"/>
      <c r="B225" s="10"/>
      <c r="C225" s="10"/>
      <c r="D225" s="86"/>
      <c r="E225" s="86"/>
      <c r="F225" s="86"/>
      <c r="G225" s="86"/>
      <c r="H225" s="8"/>
      <c r="I225" s="5"/>
      <c r="J225" s="3"/>
    </row>
    <row r="226" spans="1:10" ht="15.75">
      <c r="A226" s="6"/>
      <c r="B226" s="9"/>
      <c r="C226" s="9"/>
      <c r="D226" s="86"/>
      <c r="E226" s="86"/>
      <c r="F226" s="86"/>
      <c r="G226" s="86"/>
      <c r="H226" s="7"/>
      <c r="I226" s="5"/>
      <c r="J226" s="3"/>
    </row>
    <row r="227" spans="1:10" ht="15.75">
      <c r="A227" s="5"/>
      <c r="B227" s="10"/>
      <c r="C227" s="10"/>
      <c r="D227" s="86"/>
      <c r="E227" s="86"/>
      <c r="F227" s="87"/>
      <c r="G227" s="87"/>
      <c r="H227" s="8"/>
      <c r="I227" s="5"/>
      <c r="J227" s="3"/>
    </row>
    <row r="228" spans="1:10" ht="15.75">
      <c r="A228" s="5"/>
      <c r="B228" s="10"/>
      <c r="C228" s="10"/>
      <c r="D228" s="86"/>
      <c r="E228" s="86"/>
      <c r="F228" s="86"/>
      <c r="G228" s="86"/>
      <c r="H228" s="8"/>
      <c r="I228" s="5"/>
      <c r="J228" s="3"/>
    </row>
    <row r="229" spans="1:10" ht="15.75">
      <c r="A229" s="5"/>
      <c r="B229" s="10"/>
      <c r="C229" s="10"/>
      <c r="D229" s="86"/>
      <c r="E229" s="86"/>
      <c r="F229" s="86"/>
      <c r="G229" s="86"/>
      <c r="H229" s="8"/>
      <c r="I229" s="5"/>
      <c r="J229" s="3"/>
    </row>
    <row r="230" spans="1:10" ht="15.75">
      <c r="A230" s="5"/>
      <c r="B230" s="10"/>
      <c r="C230" s="10"/>
      <c r="D230" s="86"/>
      <c r="E230" s="86"/>
      <c r="F230" s="86"/>
      <c r="G230" s="86"/>
      <c r="H230" s="8"/>
      <c r="I230" s="5"/>
      <c r="J230" s="3"/>
    </row>
    <row r="231" spans="1:10" ht="15.75">
      <c r="A231" s="5"/>
      <c r="B231" s="10"/>
      <c r="C231" s="10"/>
      <c r="D231" s="86"/>
      <c r="E231" s="86"/>
      <c r="F231" s="86"/>
      <c r="G231" s="86"/>
      <c r="H231" s="8"/>
      <c r="I231" s="5"/>
      <c r="J231" s="3"/>
    </row>
    <row r="232" spans="1:10" ht="15.75">
      <c r="A232" s="6"/>
      <c r="B232" s="9"/>
      <c r="C232" s="9"/>
      <c r="D232" s="87"/>
      <c r="E232" s="87"/>
      <c r="F232" s="87"/>
      <c r="G232" s="87"/>
      <c r="H232" s="7"/>
      <c r="I232" s="5"/>
      <c r="J232" s="3"/>
    </row>
    <row r="233" spans="1:10" ht="15.75">
      <c r="A233" s="6"/>
      <c r="B233" s="9"/>
      <c r="C233" s="9"/>
      <c r="D233" s="87"/>
      <c r="E233" s="87"/>
      <c r="F233" s="87"/>
      <c r="G233" s="87"/>
      <c r="H233" s="7"/>
      <c r="I233" s="5"/>
      <c r="J233" s="3"/>
    </row>
    <row r="234" spans="1:10" ht="15.75">
      <c r="A234" s="5"/>
      <c r="B234" s="10"/>
      <c r="C234" s="10"/>
      <c r="D234" s="86"/>
      <c r="E234" s="86"/>
      <c r="F234" s="86"/>
      <c r="G234" s="86"/>
      <c r="H234" s="8"/>
      <c r="I234" s="5"/>
      <c r="J234" s="3"/>
    </row>
    <row r="235" spans="1:10" ht="15.75">
      <c r="A235" s="5"/>
      <c r="B235" s="10"/>
      <c r="C235" s="10"/>
      <c r="D235" s="86"/>
      <c r="E235" s="86"/>
      <c r="F235" s="86"/>
      <c r="G235" s="86"/>
      <c r="H235" s="8"/>
      <c r="I235" s="5"/>
      <c r="J235" s="3"/>
    </row>
    <row r="236" spans="1:10" ht="15.75">
      <c r="A236" s="5"/>
      <c r="B236" s="10"/>
      <c r="C236" s="10"/>
      <c r="D236" s="86"/>
      <c r="E236" s="86"/>
      <c r="F236" s="86"/>
      <c r="G236" s="86"/>
      <c r="H236" s="8"/>
      <c r="I236" s="5"/>
      <c r="J236" s="3"/>
    </row>
    <row r="237" spans="1:10" ht="15.75">
      <c r="A237" s="5"/>
      <c r="B237" s="10"/>
      <c r="C237" s="10"/>
      <c r="D237" s="86"/>
      <c r="E237" s="86"/>
      <c r="F237" s="86"/>
      <c r="G237" s="86"/>
      <c r="H237" s="8"/>
      <c r="I237" s="5"/>
      <c r="J237" s="3"/>
    </row>
    <row r="238" spans="1:10" ht="15.75">
      <c r="A238" s="5"/>
      <c r="B238" s="10"/>
      <c r="C238" s="10"/>
      <c r="D238" s="86"/>
      <c r="E238" s="86"/>
      <c r="F238" s="86"/>
      <c r="G238" s="86"/>
      <c r="H238" s="8"/>
      <c r="I238" s="5"/>
      <c r="J238" s="3"/>
    </row>
    <row r="239" spans="1:10" ht="15.75">
      <c r="A239" s="5"/>
      <c r="B239" s="10"/>
      <c r="C239" s="10"/>
      <c r="D239" s="86"/>
      <c r="E239" s="86"/>
      <c r="F239" s="86"/>
      <c r="G239" s="86"/>
      <c r="H239" s="8"/>
      <c r="I239" s="5"/>
      <c r="J239" s="3"/>
    </row>
    <row r="240" spans="1:10" ht="15.75">
      <c r="A240" s="5"/>
      <c r="B240" s="10"/>
      <c r="C240" s="10"/>
      <c r="D240" s="86"/>
      <c r="E240" s="86"/>
      <c r="F240" s="86"/>
      <c r="G240" s="86"/>
      <c r="H240" s="8"/>
      <c r="I240" s="5"/>
      <c r="J240" s="3"/>
    </row>
    <row r="241" spans="1:10" ht="15.75">
      <c r="A241" s="5"/>
      <c r="B241" s="10"/>
      <c r="C241" s="10"/>
      <c r="D241" s="86"/>
      <c r="E241" s="86"/>
      <c r="F241" s="86"/>
      <c r="G241" s="86"/>
      <c r="H241" s="8"/>
      <c r="I241" s="5"/>
      <c r="J241" s="3"/>
    </row>
    <row r="242" spans="1:10" ht="15.75">
      <c r="A242" s="5"/>
      <c r="B242" s="10"/>
      <c r="C242" s="10"/>
      <c r="D242" s="86"/>
      <c r="E242" s="86"/>
      <c r="F242" s="86"/>
      <c r="G242" s="86"/>
      <c r="H242" s="8"/>
      <c r="I242" s="5"/>
      <c r="J242" s="3"/>
    </row>
    <row r="243" spans="1:10" ht="15.75">
      <c r="A243" s="5"/>
      <c r="B243" s="10"/>
      <c r="C243" s="10"/>
      <c r="D243" s="86"/>
      <c r="E243" s="86"/>
      <c r="F243" s="86"/>
      <c r="G243" s="86"/>
      <c r="H243" s="8"/>
      <c r="I243" s="5"/>
      <c r="J243" s="3"/>
    </row>
    <row r="244" spans="1:10" ht="15.75">
      <c r="A244" s="5"/>
      <c r="B244" s="10"/>
      <c r="C244" s="10"/>
      <c r="D244" s="86"/>
      <c r="E244" s="86"/>
      <c r="F244" s="86"/>
      <c r="G244" s="86"/>
      <c r="H244" s="8"/>
      <c r="I244" s="5"/>
      <c r="J244" s="3"/>
    </row>
    <row r="245" spans="1:10" ht="15.75">
      <c r="A245" s="5"/>
      <c r="B245" s="10"/>
      <c r="C245" s="10"/>
      <c r="D245" s="86"/>
      <c r="E245" s="86"/>
      <c r="F245" s="86"/>
      <c r="G245" s="86"/>
      <c r="H245" s="8"/>
      <c r="I245" s="5"/>
      <c r="J245" s="3"/>
    </row>
    <row r="246" spans="1:10" ht="15.75">
      <c r="A246" s="5"/>
      <c r="B246" s="10"/>
      <c r="C246" s="10"/>
      <c r="D246" s="86"/>
      <c r="E246" s="86"/>
      <c r="F246" s="86"/>
      <c r="G246" s="86"/>
      <c r="H246" s="8"/>
      <c r="I246" s="5"/>
      <c r="J246" s="3"/>
    </row>
    <row r="247" spans="1:10" ht="15.75">
      <c r="A247" s="5"/>
      <c r="B247" s="10"/>
      <c r="C247" s="10"/>
      <c r="D247" s="86"/>
      <c r="E247" s="86"/>
      <c r="F247" s="86"/>
      <c r="G247" s="86"/>
      <c r="H247" s="8"/>
      <c r="I247" s="5"/>
      <c r="J247" s="3"/>
    </row>
    <row r="248" spans="1:10" ht="15.75">
      <c r="A248" s="5"/>
      <c r="B248" s="10"/>
      <c r="C248" s="10"/>
      <c r="D248" s="86"/>
      <c r="E248" s="86"/>
      <c r="F248" s="86"/>
      <c r="G248" s="86"/>
      <c r="H248" s="8"/>
      <c r="I248" s="5"/>
      <c r="J248" s="3"/>
    </row>
    <row r="249" spans="1:10" ht="15.75">
      <c r="A249" s="5"/>
      <c r="B249" s="10"/>
      <c r="C249" s="10"/>
      <c r="D249" s="86"/>
      <c r="E249" s="86"/>
      <c r="F249" s="86"/>
      <c r="G249" s="86"/>
      <c r="H249" s="8"/>
      <c r="I249" s="5"/>
      <c r="J249" s="3"/>
    </row>
    <row r="250" spans="1:10" ht="15.75">
      <c r="A250" s="5"/>
      <c r="B250" s="10"/>
      <c r="C250" s="10"/>
      <c r="D250" s="86"/>
      <c r="E250" s="86"/>
      <c r="F250" s="86"/>
      <c r="G250" s="86"/>
      <c r="H250" s="8"/>
      <c r="I250" s="5"/>
      <c r="J250" s="3"/>
    </row>
    <row r="251" spans="1:10" ht="15.75">
      <c r="A251" s="5"/>
      <c r="B251" s="10"/>
      <c r="C251" s="10"/>
      <c r="D251" s="86"/>
      <c r="E251" s="86"/>
      <c r="F251" s="86"/>
      <c r="G251" s="86"/>
      <c r="H251" s="8"/>
      <c r="I251" s="5"/>
      <c r="J251" s="3"/>
    </row>
    <row r="252" spans="1:10" ht="15.75">
      <c r="A252" s="5"/>
      <c r="B252" s="10"/>
      <c r="C252" s="10"/>
      <c r="D252" s="86"/>
      <c r="E252" s="86"/>
      <c r="F252" s="86"/>
      <c r="G252" s="86"/>
      <c r="H252" s="8"/>
      <c r="I252" s="5"/>
      <c r="J252" s="3"/>
    </row>
    <row r="253" spans="1:10" ht="15.75">
      <c r="A253" s="5"/>
      <c r="B253" s="10"/>
      <c r="C253" s="10"/>
      <c r="D253" s="86"/>
      <c r="E253" s="86"/>
      <c r="F253" s="86"/>
      <c r="G253" s="86"/>
      <c r="H253" s="8"/>
      <c r="I253" s="5"/>
      <c r="J253" s="3"/>
    </row>
    <row r="254" spans="1:10" ht="15.75">
      <c r="A254" s="5"/>
      <c r="B254" s="10"/>
      <c r="C254" s="10"/>
      <c r="D254" s="86"/>
      <c r="E254" s="86"/>
      <c r="F254" s="86"/>
      <c r="G254" s="86"/>
      <c r="H254" s="8"/>
      <c r="I254" s="5"/>
      <c r="J254" s="3"/>
    </row>
    <row r="255" spans="1:10" ht="15.75">
      <c r="A255" s="5"/>
      <c r="B255" s="10"/>
      <c r="C255" s="10"/>
      <c r="D255" s="86"/>
      <c r="E255" s="86"/>
      <c r="F255" s="86"/>
      <c r="G255" s="86"/>
      <c r="H255" s="8"/>
      <c r="I255" s="5"/>
      <c r="J255" s="3"/>
    </row>
    <row r="256" spans="1:10" ht="15.75">
      <c r="A256" s="5"/>
      <c r="B256" s="10"/>
      <c r="C256" s="10"/>
      <c r="D256" s="86"/>
      <c r="E256" s="86"/>
      <c r="F256" s="86"/>
      <c r="G256" s="86"/>
      <c r="H256" s="8"/>
      <c r="I256" s="5"/>
      <c r="J256" s="3"/>
    </row>
    <row r="257" spans="1:10" ht="15.75">
      <c r="A257" s="11"/>
      <c r="B257" s="10"/>
      <c r="C257" s="10"/>
      <c r="D257" s="86"/>
      <c r="E257" s="86"/>
      <c r="F257" s="86"/>
      <c r="G257" s="86"/>
      <c r="H257" s="8"/>
      <c r="I257" s="5"/>
      <c r="J257" s="3"/>
    </row>
    <row r="258" spans="1:10" ht="15.75">
      <c r="A258" s="11"/>
      <c r="B258" s="10"/>
      <c r="C258" s="10"/>
      <c r="D258" s="86"/>
      <c r="E258" s="86"/>
      <c r="F258" s="86"/>
      <c r="G258" s="86"/>
      <c r="H258" s="8"/>
      <c r="I258" s="5"/>
      <c r="J258" s="3"/>
    </row>
    <row r="259" spans="1:10" ht="15.75">
      <c r="A259" s="11"/>
      <c r="B259" s="10"/>
      <c r="C259" s="10"/>
      <c r="D259" s="86"/>
      <c r="E259" s="86"/>
      <c r="F259" s="86"/>
      <c r="G259" s="86"/>
      <c r="H259" s="8"/>
      <c r="I259" s="5"/>
      <c r="J259" s="3"/>
    </row>
    <row r="260" spans="1:10" ht="15.75">
      <c r="A260" s="11"/>
      <c r="B260" s="10"/>
      <c r="C260" s="10"/>
      <c r="D260" s="86"/>
      <c r="E260" s="86"/>
      <c r="F260" s="86"/>
      <c r="G260" s="86"/>
      <c r="H260" s="8"/>
      <c r="I260" s="5"/>
      <c r="J260" s="3"/>
    </row>
    <row r="261" spans="1:10" ht="15.75">
      <c r="A261" s="6"/>
      <c r="B261" s="9"/>
      <c r="C261" s="9"/>
      <c r="D261" s="86"/>
      <c r="E261" s="86"/>
      <c r="F261" s="86"/>
      <c r="G261" s="86"/>
      <c r="H261" s="7"/>
      <c r="I261" s="5"/>
      <c r="J261" s="3"/>
    </row>
    <row r="262" spans="1:10" ht="15.75">
      <c r="A262" s="5"/>
      <c r="B262" s="10"/>
      <c r="C262" s="10"/>
      <c r="D262" s="86"/>
      <c r="E262" s="86"/>
      <c r="F262" s="86"/>
      <c r="G262" s="86"/>
      <c r="H262" s="8"/>
      <c r="I262" s="5"/>
      <c r="J262" s="3"/>
    </row>
    <row r="263" spans="1:10" ht="15.75">
      <c r="A263" s="5"/>
      <c r="B263" s="10"/>
      <c r="C263" s="10"/>
      <c r="D263" s="86"/>
      <c r="E263" s="86"/>
      <c r="F263" s="86"/>
      <c r="G263" s="86"/>
      <c r="H263" s="8"/>
      <c r="I263" s="5"/>
      <c r="J263" s="3"/>
    </row>
    <row r="264" spans="1:10" ht="15.75">
      <c r="A264" s="5"/>
      <c r="B264" s="10"/>
      <c r="C264" s="10"/>
      <c r="D264" s="86"/>
      <c r="E264" s="86"/>
      <c r="F264" s="86"/>
      <c r="G264" s="86"/>
      <c r="H264" s="8"/>
      <c r="I264" s="5"/>
      <c r="J264" s="3"/>
    </row>
    <row r="265" spans="1:10" ht="15.75">
      <c r="A265" s="5"/>
      <c r="B265" s="10"/>
      <c r="C265" s="10"/>
      <c r="D265" s="92"/>
      <c r="E265" s="92"/>
      <c r="F265" s="92"/>
      <c r="G265" s="92"/>
      <c r="H265" s="8"/>
      <c r="I265" s="5"/>
      <c r="J265" s="3"/>
    </row>
    <row r="266" spans="1:10" ht="15.75">
      <c r="A266" s="5"/>
      <c r="B266" s="10"/>
      <c r="C266" s="10"/>
      <c r="D266" s="92"/>
      <c r="E266" s="92"/>
      <c r="F266" s="92"/>
      <c r="G266" s="92"/>
      <c r="H266" s="8"/>
      <c r="I266" s="5"/>
      <c r="J266" s="3"/>
    </row>
    <row r="267" spans="1:10" ht="15.75">
      <c r="A267" s="5"/>
      <c r="B267" s="10"/>
      <c r="C267" s="10"/>
      <c r="D267" s="92"/>
      <c r="E267" s="92"/>
      <c r="F267" s="92"/>
      <c r="G267" s="92"/>
      <c r="H267" s="8"/>
      <c r="I267" s="5"/>
      <c r="J267" s="3"/>
    </row>
    <row r="268" spans="1:10" ht="15.75">
      <c r="A268" s="5"/>
      <c r="B268" s="10"/>
      <c r="C268" s="10"/>
      <c r="D268" s="92"/>
      <c r="E268" s="92"/>
      <c r="F268" s="92"/>
      <c r="G268" s="92"/>
      <c r="H268" s="8"/>
      <c r="I268" s="5"/>
      <c r="J268" s="3"/>
    </row>
    <row r="269" spans="1:10" ht="15.75">
      <c r="A269" s="5"/>
      <c r="B269" s="10"/>
      <c r="C269" s="10"/>
      <c r="D269" s="92"/>
      <c r="E269" s="92"/>
      <c r="F269" s="92"/>
      <c r="G269" s="92"/>
      <c r="H269" s="8"/>
      <c r="I269" s="5"/>
      <c r="J269" s="3"/>
    </row>
    <row r="270" spans="1:10" ht="15.75">
      <c r="A270" s="5"/>
      <c r="B270" s="10"/>
      <c r="C270" s="10"/>
      <c r="D270" s="92"/>
      <c r="E270" s="92"/>
      <c r="F270" s="92"/>
      <c r="G270" s="92"/>
      <c r="H270" s="8"/>
      <c r="I270" s="5"/>
      <c r="J270" s="3"/>
    </row>
    <row r="271" spans="1:10" ht="15.75">
      <c r="A271" s="6"/>
      <c r="B271" s="2"/>
      <c r="C271" s="9"/>
      <c r="D271" s="87"/>
      <c r="E271" s="87"/>
      <c r="F271" s="87"/>
      <c r="G271" s="87"/>
      <c r="H271" s="7"/>
      <c r="I271" s="5"/>
      <c r="J271" s="3"/>
    </row>
    <row r="272" spans="1:10" ht="15.75">
      <c r="A272" s="6"/>
      <c r="B272" s="2"/>
      <c r="C272" s="9"/>
      <c r="D272" s="87"/>
      <c r="E272" s="87"/>
      <c r="F272" s="87"/>
      <c r="G272" s="87"/>
      <c r="H272" s="7"/>
      <c r="I272" s="5"/>
      <c r="J272" s="3"/>
    </row>
    <row r="273" spans="1:10" ht="15.75">
      <c r="A273" s="5"/>
      <c r="B273" s="4"/>
      <c r="C273" s="10"/>
      <c r="D273" s="86"/>
      <c r="E273" s="86"/>
      <c r="F273" s="86"/>
      <c r="G273" s="86"/>
      <c r="H273" s="8"/>
      <c r="I273" s="5"/>
      <c r="J273" s="3"/>
    </row>
    <row r="274" spans="1:10" ht="15.75">
      <c r="A274" s="5"/>
      <c r="B274" s="4"/>
      <c r="C274" s="10"/>
      <c r="D274" s="86"/>
      <c r="E274" s="86"/>
      <c r="F274" s="86"/>
      <c r="G274" s="86"/>
      <c r="H274" s="8"/>
      <c r="I274" s="5"/>
      <c r="J274" s="3"/>
    </row>
    <row r="275" spans="1:10" ht="15.75">
      <c r="A275" s="5"/>
      <c r="B275" s="4"/>
      <c r="C275" s="10"/>
      <c r="D275" s="86"/>
      <c r="E275" s="86"/>
      <c r="F275" s="86"/>
      <c r="G275" s="86"/>
      <c r="H275" s="8"/>
      <c r="I275" s="5"/>
      <c r="J275" s="3"/>
    </row>
    <row r="276" spans="1:10" ht="15.75">
      <c r="A276" s="5"/>
      <c r="B276" s="4"/>
      <c r="C276" s="10"/>
      <c r="D276" s="86"/>
      <c r="E276" s="86"/>
      <c r="F276" s="86"/>
      <c r="G276" s="86"/>
      <c r="H276" s="8"/>
      <c r="I276" s="5"/>
      <c r="J276" s="3"/>
    </row>
    <row r="277" spans="1:10" ht="15.75">
      <c r="A277" s="5"/>
      <c r="B277" s="4"/>
      <c r="C277" s="10"/>
      <c r="D277" s="86"/>
      <c r="E277" s="86"/>
      <c r="F277" s="86"/>
      <c r="G277" s="86"/>
      <c r="H277" s="8"/>
      <c r="I277" s="5"/>
      <c r="J277" s="3"/>
    </row>
    <row r="278" spans="1:10" ht="15.75">
      <c r="A278" s="5"/>
      <c r="B278" s="4"/>
      <c r="C278" s="10"/>
      <c r="D278" s="86"/>
      <c r="E278" s="86"/>
      <c r="F278" s="86"/>
      <c r="G278" s="86"/>
      <c r="H278" s="8"/>
      <c r="I278" s="5"/>
      <c r="J278" s="3"/>
    </row>
    <row r="279" spans="1:10" ht="15.75">
      <c r="A279" s="5"/>
      <c r="B279" s="4"/>
      <c r="C279" s="10"/>
      <c r="D279" s="86"/>
      <c r="E279" s="86"/>
      <c r="F279" s="86"/>
      <c r="G279" s="86"/>
      <c r="H279" s="8"/>
      <c r="I279" s="5"/>
      <c r="J279" s="3"/>
    </row>
    <row r="280" spans="1:10" ht="15.75">
      <c r="A280" s="5"/>
      <c r="B280" s="4"/>
      <c r="C280" s="10"/>
      <c r="D280" s="86"/>
      <c r="E280" s="86"/>
      <c r="F280" s="86"/>
      <c r="G280" s="86"/>
      <c r="H280" s="8"/>
      <c r="I280" s="5"/>
      <c r="J280" s="3"/>
    </row>
    <row r="281" spans="1:10" ht="15.75">
      <c r="A281" s="5"/>
      <c r="B281" s="4"/>
      <c r="C281" s="10"/>
      <c r="D281" s="86"/>
      <c r="E281" s="86"/>
      <c r="F281" s="86"/>
      <c r="G281" s="86"/>
      <c r="H281" s="8"/>
      <c r="I281" s="5"/>
      <c r="J281" s="3"/>
    </row>
    <row r="282" spans="1:10" ht="15.75">
      <c r="A282" s="5"/>
      <c r="B282" s="4"/>
      <c r="C282" s="10"/>
      <c r="D282" s="86"/>
      <c r="E282" s="86"/>
      <c r="F282" s="86"/>
      <c r="G282" s="86"/>
      <c r="H282" s="8"/>
      <c r="I282" s="5"/>
      <c r="J282" s="3"/>
    </row>
    <row r="283" spans="1:10" ht="15.75">
      <c r="A283" s="5"/>
      <c r="B283" s="4"/>
      <c r="C283" s="10"/>
      <c r="D283" s="86"/>
      <c r="E283" s="86"/>
      <c r="F283" s="86"/>
      <c r="G283" s="86"/>
      <c r="H283" s="8"/>
      <c r="I283" s="5"/>
      <c r="J283" s="3"/>
    </row>
    <row r="284" spans="1:10" ht="15.75">
      <c r="A284" s="5"/>
      <c r="B284" s="4"/>
      <c r="C284" s="10"/>
      <c r="D284" s="86"/>
      <c r="E284" s="86"/>
      <c r="F284" s="86"/>
      <c r="G284" s="86"/>
      <c r="H284" s="8"/>
      <c r="I284" s="5"/>
      <c r="J284" s="3"/>
    </row>
    <row r="285" spans="1:10" ht="15.75">
      <c r="A285" s="5"/>
      <c r="B285" s="4"/>
      <c r="C285" s="10"/>
      <c r="D285" s="86"/>
      <c r="E285" s="86"/>
      <c r="F285" s="86"/>
      <c r="G285" s="86"/>
      <c r="H285" s="8"/>
      <c r="I285" s="5"/>
      <c r="J285" s="3"/>
    </row>
    <row r="286" spans="1:10" ht="15.75">
      <c r="A286" s="6"/>
      <c r="B286" s="2"/>
      <c r="C286" s="9"/>
      <c r="D286" s="86"/>
      <c r="E286" s="86"/>
      <c r="F286" s="86"/>
      <c r="G286" s="86"/>
      <c r="H286" s="7"/>
      <c r="I286" s="5"/>
      <c r="J286" s="3"/>
    </row>
    <row r="287" spans="1:10" ht="15.75">
      <c r="A287" s="5"/>
      <c r="B287" s="4"/>
      <c r="C287" s="10"/>
      <c r="D287" s="86"/>
      <c r="E287" s="86"/>
      <c r="F287" s="86"/>
      <c r="G287" s="86"/>
      <c r="H287" s="8"/>
      <c r="I287" s="5"/>
      <c r="J287" s="3"/>
    </row>
    <row r="288" spans="1:10" ht="15.75">
      <c r="A288" s="5"/>
      <c r="B288" s="4"/>
      <c r="C288" s="10"/>
      <c r="D288" s="86"/>
      <c r="E288" s="86"/>
      <c r="F288" s="86"/>
      <c r="G288" s="86"/>
      <c r="H288" s="8"/>
      <c r="I288" s="5"/>
      <c r="J288" s="3"/>
    </row>
    <row r="289" spans="1:10" ht="15.75">
      <c r="A289" s="5"/>
      <c r="B289" s="4"/>
      <c r="C289" s="10"/>
      <c r="D289" s="86"/>
      <c r="E289" s="86"/>
      <c r="F289" s="86"/>
      <c r="G289" s="86"/>
      <c r="H289" s="8"/>
      <c r="I289" s="5"/>
      <c r="J289" s="3"/>
    </row>
    <row r="290" spans="1:10" ht="15.75">
      <c r="A290" s="5"/>
      <c r="B290" s="4"/>
      <c r="C290" s="10"/>
      <c r="D290" s="86"/>
      <c r="E290" s="86"/>
      <c r="F290" s="86"/>
      <c r="G290" s="86"/>
      <c r="H290" s="8"/>
      <c r="I290" s="5"/>
      <c r="J290" s="3"/>
    </row>
    <row r="291" spans="1:10" ht="15.75">
      <c r="A291" s="5"/>
      <c r="B291" s="4"/>
      <c r="C291" s="10"/>
      <c r="D291" s="86"/>
      <c r="E291" s="86"/>
      <c r="F291" s="86"/>
      <c r="G291" s="86"/>
      <c r="H291" s="8"/>
      <c r="I291" s="5"/>
      <c r="J291" s="3"/>
    </row>
    <row r="292" spans="1:10" ht="15.75">
      <c r="A292" s="5"/>
      <c r="B292" s="4"/>
      <c r="C292" s="10"/>
      <c r="D292" s="86"/>
      <c r="E292" s="86"/>
      <c r="F292" s="86"/>
      <c r="G292" s="86"/>
      <c r="H292" s="8"/>
      <c r="I292" s="5"/>
      <c r="J292" s="3"/>
    </row>
    <row r="293" spans="1:10" ht="15.75">
      <c r="A293" s="5"/>
      <c r="B293" s="4"/>
      <c r="C293" s="10"/>
      <c r="D293" s="86"/>
      <c r="E293" s="86"/>
      <c r="F293" s="86"/>
      <c r="G293" s="86"/>
      <c r="H293" s="8"/>
      <c r="I293" s="5"/>
      <c r="J293" s="3"/>
    </row>
    <row r="294" spans="1:10" ht="15.75">
      <c r="A294" s="5"/>
      <c r="B294" s="4"/>
      <c r="C294" s="10"/>
      <c r="D294" s="86"/>
      <c r="E294" s="86"/>
      <c r="F294" s="86"/>
      <c r="G294" s="86"/>
      <c r="H294" s="8"/>
      <c r="I294" s="5"/>
      <c r="J294" s="3"/>
    </row>
    <row r="295" spans="1:10" ht="15.75">
      <c r="A295" s="5"/>
      <c r="B295" s="4"/>
      <c r="C295" s="10"/>
      <c r="D295" s="86"/>
      <c r="E295" s="86"/>
      <c r="F295" s="86"/>
      <c r="G295" s="86"/>
      <c r="H295" s="8"/>
      <c r="I295" s="5"/>
      <c r="J295" s="3"/>
    </row>
    <row r="296" spans="1:10" ht="15.75">
      <c r="A296" s="5"/>
      <c r="B296" s="4"/>
      <c r="C296" s="10"/>
      <c r="D296" s="86"/>
      <c r="E296" s="86"/>
      <c r="F296" s="86"/>
      <c r="G296" s="86"/>
      <c r="H296" s="8"/>
      <c r="I296" s="5"/>
      <c r="J296" s="3"/>
    </row>
    <row r="297" spans="1:10" ht="15.75">
      <c r="A297" s="5"/>
      <c r="B297" s="4"/>
      <c r="C297" s="10"/>
      <c r="D297" s="86"/>
      <c r="E297" s="86"/>
      <c r="F297" s="86"/>
      <c r="G297" s="86"/>
      <c r="H297" s="8"/>
      <c r="I297" s="5"/>
      <c r="J297" s="3"/>
    </row>
    <row r="298" spans="1:10" ht="15.75">
      <c r="A298" s="5"/>
      <c r="B298" s="4"/>
      <c r="C298" s="10"/>
      <c r="D298" s="86"/>
      <c r="E298" s="86"/>
      <c r="F298" s="86"/>
      <c r="G298" s="86"/>
      <c r="H298" s="8"/>
      <c r="I298" s="5"/>
      <c r="J298" s="3"/>
    </row>
    <row r="299" spans="1:10" ht="15.75">
      <c r="A299" s="5"/>
      <c r="B299" s="4"/>
      <c r="C299" s="10"/>
      <c r="D299" s="86"/>
      <c r="E299" s="86"/>
      <c r="F299" s="86"/>
      <c r="G299" s="86"/>
      <c r="H299" s="8"/>
      <c r="I299" s="5"/>
      <c r="J299" s="3"/>
    </row>
    <row r="300" spans="1:10" ht="15.75">
      <c r="A300" s="5"/>
      <c r="B300" s="4"/>
      <c r="C300" s="10"/>
      <c r="D300" s="86"/>
      <c r="E300" s="86"/>
      <c r="F300" s="86"/>
      <c r="G300" s="86"/>
      <c r="H300" s="8"/>
      <c r="I300" s="5"/>
      <c r="J300" s="3"/>
    </row>
    <row r="301" spans="1:10" ht="15.75">
      <c r="A301" s="6"/>
      <c r="B301" s="2"/>
      <c r="C301" s="9"/>
      <c r="D301" s="87"/>
      <c r="E301" s="87"/>
      <c r="F301" s="87"/>
      <c r="G301" s="87"/>
      <c r="H301" s="7"/>
      <c r="I301" s="5"/>
      <c r="J301" s="3"/>
    </row>
    <row r="302" spans="1:10" ht="15.75">
      <c r="A302" s="5"/>
      <c r="B302" s="4"/>
      <c r="C302" s="10"/>
      <c r="D302" s="86"/>
      <c r="E302" s="86"/>
      <c r="F302" s="86"/>
      <c r="G302" s="86"/>
      <c r="H302" s="8"/>
      <c r="I302" s="5"/>
      <c r="J302" s="3"/>
    </row>
    <row r="303" spans="1:10" ht="15.75">
      <c r="A303" s="5"/>
      <c r="B303" s="4"/>
      <c r="C303" s="10"/>
      <c r="D303" s="86"/>
      <c r="E303" s="86"/>
      <c r="F303" s="86"/>
      <c r="G303" s="86"/>
      <c r="H303" s="8"/>
      <c r="I303" s="5"/>
      <c r="J303" s="3"/>
    </row>
    <row r="304" spans="1:10" ht="15.75">
      <c r="A304" s="5"/>
      <c r="B304" s="4"/>
      <c r="C304" s="10"/>
      <c r="D304" s="86"/>
      <c r="E304" s="86"/>
      <c r="F304" s="86"/>
      <c r="G304" s="86"/>
      <c r="H304" s="8"/>
      <c r="I304" s="5"/>
      <c r="J304" s="3"/>
    </row>
    <row r="305" spans="1:10" ht="15.75">
      <c r="A305" s="5"/>
      <c r="B305" s="4"/>
      <c r="C305" s="10"/>
      <c r="D305" s="86"/>
      <c r="E305" s="86"/>
      <c r="F305" s="86"/>
      <c r="G305" s="86"/>
      <c r="H305" s="8"/>
      <c r="I305" s="5"/>
      <c r="J305" s="3"/>
    </row>
    <row r="306" spans="1:10" ht="15.75">
      <c r="A306" s="5"/>
      <c r="B306" s="4"/>
      <c r="C306" s="10"/>
      <c r="D306" s="86"/>
      <c r="E306" s="86"/>
      <c r="F306" s="86"/>
      <c r="G306" s="86"/>
      <c r="H306" s="8"/>
      <c r="I306" s="5"/>
      <c r="J306" s="3"/>
    </row>
    <row r="307" spans="1:10" ht="15.75">
      <c r="A307" s="5"/>
      <c r="B307" s="4"/>
      <c r="C307" s="10"/>
      <c r="D307" s="86"/>
      <c r="E307" s="86"/>
      <c r="F307" s="86"/>
      <c r="G307" s="86"/>
      <c r="H307" s="8"/>
      <c r="I307" s="5"/>
      <c r="J307" s="3"/>
    </row>
    <row r="308" spans="1:10" ht="15.75">
      <c r="A308" s="5"/>
      <c r="B308" s="4"/>
      <c r="C308" s="10"/>
      <c r="D308" s="86"/>
      <c r="E308" s="86"/>
      <c r="F308" s="86"/>
      <c r="G308" s="86"/>
      <c r="H308" s="8"/>
      <c r="I308" s="5"/>
      <c r="J308" s="3"/>
    </row>
    <row r="309" spans="1:10" ht="15.75">
      <c r="A309" s="5"/>
      <c r="B309" s="4"/>
      <c r="C309" s="10"/>
      <c r="D309" s="86"/>
      <c r="E309" s="86"/>
      <c r="F309" s="86"/>
      <c r="G309" s="86"/>
      <c r="H309" s="8"/>
      <c r="I309" s="5"/>
      <c r="J309" s="3"/>
    </row>
    <row r="310" spans="1:10" ht="15.75">
      <c r="A310" s="6"/>
      <c r="B310" s="2"/>
      <c r="C310" s="9"/>
      <c r="D310" s="87"/>
      <c r="E310" s="87"/>
      <c r="F310" s="87"/>
      <c r="G310" s="87"/>
      <c r="H310" s="7"/>
      <c r="I310" s="5"/>
      <c r="J310" s="3"/>
    </row>
    <row r="311" spans="1:10" ht="15.75">
      <c r="A311" s="5"/>
      <c r="B311" s="4"/>
      <c r="C311" s="10"/>
      <c r="D311" s="86"/>
      <c r="E311" s="86"/>
      <c r="F311" s="86"/>
      <c r="G311" s="86"/>
      <c r="H311" s="8"/>
      <c r="I311" s="5"/>
      <c r="J311" s="3"/>
    </row>
    <row r="312" spans="1:10" ht="15.75">
      <c r="A312" s="5"/>
      <c r="B312" s="4"/>
      <c r="C312" s="10"/>
      <c r="D312" s="86"/>
      <c r="E312" s="86"/>
      <c r="F312" s="86"/>
      <c r="G312" s="86"/>
      <c r="H312" s="8"/>
      <c r="I312" s="5"/>
      <c r="J312" s="3"/>
    </row>
    <row r="313" spans="1:10" ht="15.75">
      <c r="A313" s="5"/>
      <c r="B313" s="4"/>
      <c r="C313" s="10"/>
      <c r="D313" s="86"/>
      <c r="E313" s="86"/>
      <c r="F313" s="86"/>
      <c r="G313" s="86"/>
      <c r="H313" s="8"/>
      <c r="I313" s="5"/>
      <c r="J313" s="3"/>
    </row>
    <row r="314" spans="1:10" ht="15.75">
      <c r="A314" s="5"/>
      <c r="B314" s="4"/>
      <c r="C314" s="10"/>
      <c r="D314" s="86"/>
      <c r="E314" s="86"/>
      <c r="F314" s="86"/>
      <c r="G314" s="86"/>
      <c r="H314" s="8"/>
      <c r="I314" s="5"/>
      <c r="J314" s="3"/>
    </row>
    <row r="315" spans="1:10" ht="15.75">
      <c r="A315" s="6"/>
      <c r="B315" s="9"/>
      <c r="C315" s="9"/>
      <c r="D315" s="87"/>
      <c r="E315" s="87"/>
      <c r="F315" s="87"/>
      <c r="G315" s="87"/>
      <c r="H315" s="7"/>
      <c r="I315" s="5"/>
      <c r="J315" s="3"/>
    </row>
    <row r="316" spans="1:10" ht="15.75">
      <c r="A316" s="6"/>
      <c r="B316" s="9"/>
      <c r="C316" s="9"/>
      <c r="D316" s="87"/>
      <c r="E316" s="87"/>
      <c r="F316" s="87"/>
      <c r="G316" s="87"/>
      <c r="H316" s="7"/>
      <c r="I316" s="5"/>
      <c r="J316" s="3"/>
    </row>
    <row r="317" spans="1:10" ht="15.75">
      <c r="A317" s="5"/>
      <c r="B317" s="10"/>
      <c r="C317" s="10"/>
      <c r="D317" s="86"/>
      <c r="E317" s="86"/>
      <c r="F317" s="86"/>
      <c r="G317" s="86"/>
      <c r="H317" s="8"/>
      <c r="I317" s="5"/>
      <c r="J317" s="3"/>
    </row>
    <row r="318" spans="1:10" ht="15.75">
      <c r="A318" s="5"/>
      <c r="B318" s="10"/>
      <c r="C318" s="10"/>
      <c r="D318" s="86"/>
      <c r="E318" s="86"/>
      <c r="F318" s="86"/>
      <c r="G318" s="86"/>
      <c r="H318" s="8"/>
      <c r="I318" s="5"/>
      <c r="J318" s="3"/>
    </row>
    <row r="319" spans="1:10" ht="15.75">
      <c r="A319" s="14"/>
      <c r="B319" s="10"/>
      <c r="C319" s="10"/>
      <c r="D319" s="86"/>
      <c r="E319" s="86"/>
      <c r="F319" s="86"/>
      <c r="G319" s="86"/>
      <c r="H319" s="8"/>
      <c r="I319" s="5"/>
      <c r="J319" s="3"/>
    </row>
    <row r="320" spans="1:10" ht="15.75">
      <c r="A320" s="14"/>
      <c r="B320" s="10"/>
      <c r="C320" s="10"/>
      <c r="D320" s="86"/>
      <c r="E320" s="86"/>
      <c r="F320" s="86"/>
      <c r="G320" s="86"/>
      <c r="H320" s="8"/>
      <c r="I320" s="5"/>
      <c r="J320" s="3"/>
    </row>
    <row r="321" spans="1:10" ht="15.75">
      <c r="A321" s="6"/>
      <c r="B321" s="9"/>
      <c r="C321" s="9"/>
      <c r="D321" s="86"/>
      <c r="E321" s="86"/>
      <c r="F321" s="86"/>
      <c r="G321" s="86"/>
      <c r="H321" s="7"/>
      <c r="I321" s="5"/>
      <c r="J321" s="3"/>
    </row>
    <row r="322" spans="1:10" ht="15.75">
      <c r="A322" s="5"/>
      <c r="B322" s="10"/>
      <c r="C322" s="10"/>
      <c r="D322" s="86"/>
      <c r="E322" s="86"/>
      <c r="F322" s="86"/>
      <c r="G322" s="86"/>
      <c r="H322" s="8"/>
      <c r="I322" s="5"/>
      <c r="J322" s="3"/>
    </row>
    <row r="323" spans="1:10" ht="15.75">
      <c r="A323" s="5"/>
      <c r="B323" s="10"/>
      <c r="C323" s="10"/>
      <c r="D323" s="86"/>
      <c r="E323" s="86"/>
      <c r="F323" s="86"/>
      <c r="G323" s="86"/>
      <c r="H323" s="8"/>
      <c r="I323" s="5"/>
      <c r="J323" s="3"/>
    </row>
    <row r="324" spans="1:10" ht="15.75">
      <c r="A324" s="5"/>
      <c r="B324" s="10"/>
      <c r="C324" s="10"/>
      <c r="D324" s="86"/>
      <c r="E324" s="86"/>
      <c r="F324" s="86"/>
      <c r="G324" s="86"/>
      <c r="H324" s="8"/>
      <c r="I324" s="5"/>
      <c r="J324" s="3"/>
    </row>
    <row r="325" spans="1:10" ht="15.75">
      <c r="A325" s="5"/>
      <c r="B325" s="10"/>
      <c r="C325" s="10"/>
      <c r="D325" s="86"/>
      <c r="E325" s="86"/>
      <c r="F325" s="86"/>
      <c r="G325" s="86"/>
      <c r="H325" s="8"/>
      <c r="I325" s="5"/>
      <c r="J325" s="3"/>
    </row>
    <row r="326" spans="1:10" ht="408.75" customHeight="1">
      <c r="A326" s="90"/>
      <c r="B326" s="10"/>
      <c r="C326" s="10"/>
      <c r="D326" s="86"/>
      <c r="E326" s="86"/>
      <c r="F326" s="86"/>
      <c r="G326" s="86"/>
      <c r="H326" s="8"/>
      <c r="I326" s="90"/>
      <c r="J326" s="88"/>
    </row>
    <row r="327" spans="1:10" ht="15.75">
      <c r="A327" s="90"/>
      <c r="B327" s="10"/>
      <c r="C327" s="10"/>
      <c r="D327" s="86"/>
      <c r="E327" s="86"/>
      <c r="F327" s="86"/>
      <c r="G327" s="86"/>
      <c r="H327" s="8"/>
      <c r="I327" s="90"/>
      <c r="J327" s="88"/>
    </row>
    <row r="328" spans="1:10" ht="15.75">
      <c r="A328" s="90"/>
      <c r="B328" s="10"/>
      <c r="C328" s="10"/>
      <c r="D328" s="86"/>
      <c r="E328" s="86"/>
      <c r="F328" s="86"/>
      <c r="G328" s="86"/>
      <c r="H328" s="8"/>
      <c r="I328" s="90"/>
      <c r="J328" s="88"/>
    </row>
    <row r="329" spans="1:10" ht="15.75">
      <c r="A329" s="90"/>
      <c r="B329" s="10"/>
      <c r="C329" s="10"/>
      <c r="D329" s="86"/>
      <c r="E329" s="86"/>
      <c r="F329" s="86"/>
      <c r="G329" s="86"/>
      <c r="H329" s="8"/>
      <c r="I329" s="90"/>
      <c r="J329" s="88"/>
    </row>
    <row r="330" spans="1:10" ht="15.75">
      <c r="A330" s="5"/>
      <c r="B330" s="10"/>
      <c r="C330" s="10"/>
      <c r="D330" s="86"/>
      <c r="E330" s="86"/>
      <c r="F330" s="86"/>
      <c r="G330" s="86"/>
      <c r="H330" s="8"/>
      <c r="I330" s="5"/>
      <c r="J330" s="3"/>
    </row>
    <row r="331" spans="1:10" ht="15.75">
      <c r="A331" s="5"/>
      <c r="B331" s="10"/>
      <c r="C331" s="10"/>
      <c r="D331" s="86"/>
      <c r="E331" s="86"/>
      <c r="F331" s="86"/>
      <c r="G331" s="86"/>
      <c r="H331" s="8"/>
      <c r="I331" s="5"/>
      <c r="J331" s="3"/>
    </row>
    <row r="332" spans="1:10" ht="15.75">
      <c r="A332" s="5"/>
      <c r="B332" s="10"/>
      <c r="C332" s="10"/>
      <c r="D332" s="86"/>
      <c r="E332" s="86"/>
      <c r="F332" s="86"/>
      <c r="G332" s="86"/>
      <c r="H332" s="8"/>
      <c r="I332" s="5"/>
      <c r="J332" s="3"/>
    </row>
    <row r="333" spans="1:10" ht="409.5" customHeight="1">
      <c r="A333" s="89"/>
      <c r="B333" s="10"/>
      <c r="C333" s="10"/>
      <c r="D333" s="86"/>
      <c r="E333" s="86"/>
      <c r="F333" s="86"/>
      <c r="G333" s="86"/>
      <c r="H333" s="91"/>
      <c r="I333" s="90"/>
      <c r="J333" s="88"/>
    </row>
    <row r="334" spans="1:10" ht="15.75">
      <c r="A334" s="89"/>
      <c r="B334" s="10"/>
      <c r="C334" s="10"/>
      <c r="D334" s="86"/>
      <c r="E334" s="86"/>
      <c r="F334" s="86"/>
      <c r="G334" s="86"/>
      <c r="H334" s="91"/>
      <c r="I334" s="90"/>
      <c r="J334" s="88"/>
    </row>
    <row r="335" spans="1:10" ht="15.75">
      <c r="A335" s="89"/>
      <c r="B335" s="10"/>
      <c r="C335" s="10"/>
      <c r="D335" s="86"/>
      <c r="E335" s="86"/>
      <c r="F335" s="86"/>
      <c r="G335" s="86"/>
      <c r="H335" s="91"/>
      <c r="I335" s="90"/>
      <c r="J335" s="88"/>
    </row>
    <row r="336" spans="1:10" ht="15.75">
      <c r="A336" s="89"/>
      <c r="B336" s="10"/>
      <c r="C336" s="10"/>
      <c r="D336" s="86"/>
      <c r="E336" s="86"/>
      <c r="F336" s="86"/>
      <c r="G336" s="86"/>
      <c r="H336" s="91"/>
      <c r="I336" s="90"/>
      <c r="J336" s="88"/>
    </row>
    <row r="337" spans="1:10" ht="15.75">
      <c r="A337" s="89"/>
      <c r="B337" s="10"/>
      <c r="C337" s="10"/>
      <c r="D337" s="86"/>
      <c r="E337" s="86"/>
      <c r="F337" s="86"/>
      <c r="G337" s="86"/>
      <c r="H337" s="91"/>
      <c r="I337" s="90"/>
      <c r="J337" s="88"/>
    </row>
    <row r="338" spans="1:10" ht="15.75">
      <c r="A338" s="89"/>
      <c r="B338" s="10"/>
      <c r="C338" s="10"/>
      <c r="D338" s="86"/>
      <c r="E338" s="86"/>
      <c r="F338" s="86"/>
      <c r="G338" s="86"/>
      <c r="H338" s="91"/>
      <c r="I338" s="90"/>
      <c r="J338" s="88"/>
    </row>
    <row r="339" spans="1:10" ht="15.75">
      <c r="A339" s="89"/>
      <c r="B339" s="10"/>
      <c r="C339" s="10"/>
      <c r="D339" s="86"/>
      <c r="E339" s="86"/>
      <c r="F339" s="86"/>
      <c r="G339" s="86"/>
      <c r="H339" s="91"/>
      <c r="I339" s="90"/>
      <c r="J339" s="88"/>
    </row>
    <row r="340" spans="1:10" ht="15.75">
      <c r="A340" s="89"/>
      <c r="B340" s="10"/>
      <c r="C340" s="10"/>
      <c r="D340" s="86"/>
      <c r="E340" s="86"/>
      <c r="F340" s="86"/>
      <c r="G340" s="86"/>
      <c r="H340" s="91"/>
      <c r="I340" s="90"/>
      <c r="J340" s="88"/>
    </row>
    <row r="341" spans="1:10" ht="15.75">
      <c r="A341" s="11"/>
      <c r="B341" s="10"/>
      <c r="C341" s="10"/>
      <c r="D341" s="86"/>
      <c r="E341" s="86"/>
      <c r="F341" s="86"/>
      <c r="G341" s="86"/>
      <c r="H341" s="8"/>
      <c r="I341" s="5"/>
      <c r="J341" s="3"/>
    </row>
    <row r="342" spans="1:10" ht="15.75">
      <c r="A342" s="5"/>
      <c r="B342" s="10"/>
      <c r="C342" s="10"/>
      <c r="D342" s="86"/>
      <c r="E342" s="86"/>
      <c r="F342" s="86"/>
      <c r="G342" s="86"/>
      <c r="H342" s="8"/>
      <c r="I342" s="5"/>
      <c r="J342" s="3"/>
    </row>
    <row r="343" spans="1:10" ht="15.75">
      <c r="A343" s="5"/>
      <c r="B343" s="10"/>
      <c r="C343" s="10"/>
      <c r="D343" s="86"/>
      <c r="E343" s="86"/>
      <c r="F343" s="86"/>
      <c r="G343" s="86"/>
      <c r="H343" s="8"/>
      <c r="I343" s="5"/>
      <c r="J343" s="3"/>
    </row>
    <row r="344" spans="1:10" ht="15.75">
      <c r="A344" s="5"/>
      <c r="B344" s="10"/>
      <c r="C344" s="10"/>
      <c r="D344" s="86"/>
      <c r="E344" s="86"/>
      <c r="F344" s="86"/>
      <c r="G344" s="86"/>
      <c r="H344" s="8"/>
      <c r="I344" s="5"/>
      <c r="J344" s="3"/>
    </row>
    <row r="345" spans="1:10" ht="15.75">
      <c r="A345" s="5"/>
      <c r="B345" s="10"/>
      <c r="C345" s="10"/>
      <c r="D345" s="86"/>
      <c r="E345" s="86"/>
      <c r="F345" s="86"/>
      <c r="G345" s="86"/>
      <c r="H345" s="8"/>
      <c r="I345" s="5"/>
      <c r="J345" s="3"/>
    </row>
    <row r="346" spans="1:10" ht="15.75">
      <c r="A346" s="5"/>
      <c r="B346" s="10"/>
      <c r="C346" s="10"/>
      <c r="D346" s="86"/>
      <c r="E346" s="86"/>
      <c r="F346" s="86"/>
      <c r="G346" s="86"/>
      <c r="H346" s="8"/>
      <c r="I346" s="5"/>
      <c r="J346" s="3"/>
    </row>
    <row r="347" spans="1:10" ht="15.75">
      <c r="A347" s="6"/>
      <c r="B347" s="9"/>
      <c r="C347" s="9"/>
      <c r="D347" s="86"/>
      <c r="E347" s="86"/>
      <c r="F347" s="86"/>
      <c r="G347" s="86"/>
      <c r="H347" s="7"/>
      <c r="I347" s="5"/>
      <c r="J347" s="3"/>
    </row>
    <row r="348" spans="1:10" ht="15.75">
      <c r="A348" s="5"/>
      <c r="B348" s="10"/>
      <c r="C348" s="10"/>
      <c r="D348" s="86"/>
      <c r="E348" s="86"/>
      <c r="F348" s="86"/>
      <c r="G348" s="86"/>
      <c r="H348" s="8"/>
      <c r="I348" s="5"/>
      <c r="J348" s="3"/>
    </row>
    <row r="349" spans="1:10" ht="15.75">
      <c r="A349" s="5"/>
      <c r="B349" s="10"/>
      <c r="C349" s="10"/>
      <c r="D349" s="86"/>
      <c r="E349" s="86"/>
      <c r="F349" s="86"/>
      <c r="G349" s="86"/>
      <c r="H349" s="8"/>
      <c r="I349" s="5"/>
      <c r="J349" s="3"/>
    </row>
    <row r="350" spans="1:10" ht="15.75">
      <c r="A350" s="5"/>
      <c r="B350" s="10"/>
      <c r="C350" s="10"/>
      <c r="D350" s="86"/>
      <c r="E350" s="86"/>
      <c r="F350" s="86"/>
      <c r="G350" s="86"/>
      <c r="H350" s="8"/>
      <c r="I350" s="5"/>
      <c r="J350" s="3"/>
    </row>
    <row r="351" spans="1:10" ht="15.75">
      <c r="A351" s="5"/>
      <c r="B351" s="10"/>
      <c r="C351" s="10"/>
      <c r="D351" s="86"/>
      <c r="E351" s="86"/>
      <c r="F351" s="86"/>
      <c r="G351" s="86"/>
      <c r="H351" s="8"/>
      <c r="I351" s="5"/>
      <c r="J351" s="3"/>
    </row>
    <row r="352" spans="1:10" ht="15.75">
      <c r="A352" s="5"/>
      <c r="B352" s="10"/>
      <c r="C352" s="10"/>
      <c r="D352" s="86"/>
      <c r="E352" s="86"/>
      <c r="F352" s="86"/>
      <c r="G352" s="86"/>
      <c r="H352" s="8"/>
      <c r="I352" s="5"/>
      <c r="J352" s="3"/>
    </row>
    <row r="353" spans="1:10" ht="15.75">
      <c r="A353" s="5"/>
      <c r="B353" s="10"/>
      <c r="C353" s="10"/>
      <c r="D353" s="86"/>
      <c r="E353" s="86"/>
      <c r="F353" s="86"/>
      <c r="G353" s="86"/>
      <c r="H353" s="8"/>
      <c r="I353" s="5"/>
      <c r="J353" s="3"/>
    </row>
    <row r="354" spans="1:10" ht="15.75">
      <c r="A354" s="5"/>
      <c r="B354" s="10"/>
      <c r="C354" s="10"/>
      <c r="D354" s="86"/>
      <c r="E354" s="86"/>
      <c r="F354" s="86"/>
      <c r="G354" s="86"/>
      <c r="H354" s="8"/>
      <c r="I354" s="5"/>
      <c r="J354" s="3"/>
    </row>
    <row r="355" spans="1:10" ht="15.75">
      <c r="A355" s="5"/>
      <c r="B355" s="10"/>
      <c r="C355" s="10"/>
      <c r="D355" s="86"/>
      <c r="E355" s="86"/>
      <c r="F355" s="86"/>
      <c r="G355" s="86"/>
      <c r="H355" s="8"/>
      <c r="I355" s="5"/>
      <c r="J355" s="3"/>
    </row>
    <row r="356" spans="1:10" ht="15.75">
      <c r="A356" s="5"/>
      <c r="B356" s="10"/>
      <c r="C356" s="10"/>
      <c r="D356" s="86"/>
      <c r="E356" s="86"/>
      <c r="F356" s="86"/>
      <c r="G356" s="86"/>
      <c r="H356" s="8"/>
      <c r="I356" s="5"/>
      <c r="J356" s="3"/>
    </row>
    <row r="357" spans="1:10" ht="15.75">
      <c r="A357" s="5"/>
      <c r="B357" s="10"/>
      <c r="C357" s="10"/>
      <c r="D357" s="86"/>
      <c r="E357" s="86"/>
      <c r="F357" s="86"/>
      <c r="G357" s="86"/>
      <c r="H357" s="8"/>
      <c r="I357" s="5"/>
      <c r="J357" s="3"/>
    </row>
    <row r="358" spans="1:10" ht="15.75">
      <c r="A358" s="5"/>
      <c r="B358" s="10"/>
      <c r="C358" s="10"/>
      <c r="D358" s="86"/>
      <c r="E358" s="86"/>
      <c r="F358" s="86"/>
      <c r="G358" s="86"/>
      <c r="H358" s="8"/>
      <c r="I358" s="5"/>
      <c r="J358" s="3"/>
    </row>
    <row r="359" spans="1:10" ht="15.75">
      <c r="A359" s="14"/>
      <c r="B359" s="10"/>
      <c r="C359" s="10"/>
      <c r="D359" s="86"/>
      <c r="E359" s="86"/>
      <c r="F359" s="86"/>
      <c r="G359" s="86"/>
      <c r="H359" s="8"/>
      <c r="I359" s="5"/>
      <c r="J359" s="3"/>
    </row>
    <row r="360" spans="1:10" ht="15.75">
      <c r="A360" s="14"/>
      <c r="B360" s="10"/>
      <c r="C360" s="10"/>
      <c r="D360" s="86"/>
      <c r="E360" s="86"/>
      <c r="F360" s="86"/>
      <c r="G360" s="86"/>
      <c r="H360" s="8"/>
      <c r="I360" s="5"/>
      <c r="J360" s="3"/>
    </row>
    <row r="361" spans="1:10" ht="15.75">
      <c r="A361" s="5"/>
      <c r="B361" s="10"/>
      <c r="C361" s="10"/>
      <c r="D361" s="86"/>
      <c r="E361" s="86"/>
      <c r="F361" s="86"/>
      <c r="G361" s="86"/>
      <c r="H361" s="8"/>
      <c r="I361" s="5"/>
      <c r="J361" s="3"/>
    </row>
    <row r="362" spans="1:10" ht="15.75">
      <c r="A362" s="6"/>
      <c r="B362" s="9"/>
      <c r="C362" s="9"/>
      <c r="D362" s="87"/>
      <c r="E362" s="87"/>
      <c r="F362" s="87"/>
      <c r="G362" s="87"/>
      <c r="H362" s="7"/>
      <c r="I362" s="5"/>
      <c r="J362" s="3"/>
    </row>
    <row r="363" spans="1:10" ht="15.75">
      <c r="A363" s="5"/>
      <c r="B363" s="10"/>
      <c r="C363" s="10"/>
      <c r="D363" s="86"/>
      <c r="E363" s="86"/>
      <c r="F363" s="86"/>
      <c r="G363" s="86"/>
      <c r="H363" s="8"/>
      <c r="I363" s="5"/>
      <c r="J363" s="3"/>
    </row>
    <row r="364" spans="1:10" ht="15.75">
      <c r="A364" s="5"/>
      <c r="B364" s="10"/>
      <c r="C364" s="10"/>
      <c r="D364" s="86"/>
      <c r="E364" s="86"/>
      <c r="F364" s="86"/>
      <c r="G364" s="86"/>
      <c r="H364" s="8"/>
      <c r="I364" s="5"/>
      <c r="J364" s="3"/>
    </row>
    <row r="365" spans="1:10" ht="15.75">
      <c r="A365" s="5"/>
      <c r="B365" s="10"/>
      <c r="C365" s="10"/>
      <c r="D365" s="86"/>
      <c r="E365" s="86"/>
      <c r="F365" s="86"/>
      <c r="G365" s="86"/>
      <c r="H365" s="8"/>
      <c r="I365" s="5"/>
      <c r="J365" s="3"/>
    </row>
    <row r="366" spans="1:10" ht="15.75">
      <c r="A366" s="5"/>
      <c r="B366" s="10"/>
      <c r="C366" s="10"/>
      <c r="D366" s="86"/>
      <c r="E366" s="86"/>
      <c r="F366" s="86"/>
      <c r="G366" s="86"/>
      <c r="H366" s="8"/>
      <c r="I366" s="5"/>
      <c r="J366" s="3"/>
    </row>
    <row r="367" spans="1:10" ht="15.75">
      <c r="A367" s="6"/>
      <c r="B367" s="9"/>
      <c r="C367" s="9"/>
      <c r="D367" s="87"/>
      <c r="E367" s="87"/>
      <c r="F367" s="87"/>
      <c r="G367" s="87"/>
      <c r="H367" s="7"/>
      <c r="I367" s="5"/>
      <c r="J367" s="3"/>
    </row>
    <row r="368" spans="1:10" ht="15.75">
      <c r="A368" s="6"/>
      <c r="B368" s="9"/>
      <c r="C368" s="9"/>
      <c r="D368" s="87"/>
      <c r="E368" s="87"/>
      <c r="F368" s="87"/>
      <c r="G368" s="87"/>
      <c r="H368" s="7"/>
      <c r="I368" s="5"/>
      <c r="J368" s="3"/>
    </row>
    <row r="369" spans="1:10" ht="15.75">
      <c r="A369" s="5"/>
      <c r="B369" s="10"/>
      <c r="C369" s="10"/>
      <c r="D369" s="86"/>
      <c r="E369" s="86"/>
      <c r="F369" s="86"/>
      <c r="G369" s="86"/>
      <c r="H369" s="8"/>
      <c r="I369" s="5"/>
      <c r="J369" s="3"/>
    </row>
    <row r="370" spans="1:10" ht="15.75">
      <c r="A370" s="5"/>
      <c r="B370" s="10"/>
      <c r="C370" s="10"/>
      <c r="D370" s="86"/>
      <c r="E370" s="86"/>
      <c r="F370" s="86"/>
      <c r="G370" s="86"/>
      <c r="H370" s="8"/>
      <c r="I370" s="5"/>
      <c r="J370" s="3"/>
    </row>
    <row r="371" spans="1:10" ht="15.75">
      <c r="A371" s="5"/>
      <c r="B371" s="10"/>
      <c r="C371" s="10"/>
      <c r="D371" s="86"/>
      <c r="E371" s="86"/>
      <c r="F371" s="86"/>
      <c r="G371" s="86"/>
      <c r="H371" s="8"/>
      <c r="I371" s="5"/>
      <c r="J371" s="3"/>
    </row>
    <row r="372" spans="1:10" ht="15.75">
      <c r="A372" s="5"/>
      <c r="B372" s="10"/>
      <c r="C372" s="10"/>
      <c r="D372" s="86"/>
      <c r="E372" s="86"/>
      <c r="F372" s="86"/>
      <c r="G372" s="86"/>
      <c r="H372" s="8"/>
      <c r="I372" s="5"/>
      <c r="J372" s="3"/>
    </row>
    <row r="373" spans="1:10" ht="15.75">
      <c r="A373" s="6"/>
      <c r="B373" s="9"/>
      <c r="C373" s="9"/>
      <c r="D373" s="87"/>
      <c r="E373" s="87"/>
      <c r="F373" s="87"/>
      <c r="G373" s="87"/>
      <c r="H373" s="7"/>
      <c r="I373" s="5"/>
      <c r="J373" s="3"/>
    </row>
    <row r="374" spans="1:10" ht="15.75">
      <c r="A374" s="6"/>
      <c r="B374" s="9"/>
      <c r="C374" s="9"/>
      <c r="D374" s="87"/>
      <c r="E374" s="87"/>
      <c r="F374" s="87"/>
      <c r="G374" s="87"/>
      <c r="H374" s="7"/>
      <c r="I374" s="5"/>
      <c r="J374" s="3"/>
    </row>
    <row r="375" spans="1:10" ht="15.75">
      <c r="A375" s="5"/>
      <c r="B375" s="10"/>
      <c r="C375" s="10"/>
      <c r="D375" s="86"/>
      <c r="E375" s="86"/>
      <c r="F375" s="86"/>
      <c r="G375" s="86"/>
      <c r="H375" s="8"/>
      <c r="I375" s="5"/>
      <c r="J375" s="3"/>
    </row>
    <row r="376" spans="1:10" ht="15.75">
      <c r="A376" s="5"/>
      <c r="B376" s="10"/>
      <c r="C376" s="10"/>
      <c r="D376" s="86"/>
      <c r="E376" s="86"/>
      <c r="F376" s="86"/>
      <c r="G376" s="86"/>
      <c r="H376" s="8"/>
      <c r="I376" s="5"/>
      <c r="J376" s="3"/>
    </row>
    <row r="377" spans="1:10" ht="15.75">
      <c r="A377" s="5"/>
      <c r="B377" s="10"/>
      <c r="C377" s="10"/>
      <c r="D377" s="86"/>
      <c r="E377" s="86"/>
      <c r="F377" s="86"/>
      <c r="G377" s="86"/>
      <c r="H377" s="8"/>
      <c r="I377" s="5"/>
      <c r="J377" s="3"/>
    </row>
    <row r="378" spans="1:10" ht="15.75">
      <c r="A378" s="5"/>
      <c r="B378" s="10"/>
      <c r="C378" s="10"/>
      <c r="D378" s="86"/>
      <c r="E378" s="86"/>
      <c r="F378" s="86"/>
      <c r="G378" s="86"/>
      <c r="H378" s="8"/>
      <c r="I378" s="5"/>
      <c r="J378" s="3"/>
    </row>
    <row r="379" spans="1:10" ht="15.75">
      <c r="A379" s="6"/>
      <c r="B379" s="9"/>
      <c r="C379" s="9"/>
      <c r="D379" s="87"/>
      <c r="E379" s="87"/>
      <c r="F379" s="87"/>
      <c r="G379" s="87"/>
      <c r="H379" s="7"/>
      <c r="I379" s="5"/>
      <c r="J379" s="3"/>
    </row>
    <row r="380" spans="1:10" ht="15.75">
      <c r="A380" s="5"/>
      <c r="B380" s="10"/>
      <c r="C380" s="10"/>
      <c r="D380" s="86"/>
      <c r="E380" s="86"/>
      <c r="F380" s="86"/>
      <c r="G380" s="86"/>
      <c r="H380" s="8"/>
      <c r="I380" s="5"/>
      <c r="J380" s="3"/>
    </row>
    <row r="381" spans="1:10" ht="15.75">
      <c r="A381" s="5"/>
      <c r="B381" s="10"/>
      <c r="C381" s="10"/>
      <c r="D381" s="86"/>
      <c r="E381" s="86"/>
      <c r="F381" s="86"/>
      <c r="G381" s="86"/>
      <c r="H381" s="8"/>
      <c r="I381" s="5"/>
      <c r="J381" s="3"/>
    </row>
    <row r="382" spans="1:10" ht="15.75">
      <c r="A382" s="5"/>
      <c r="B382" s="10"/>
      <c r="C382" s="10"/>
      <c r="D382" s="86"/>
      <c r="E382" s="86"/>
      <c r="F382" s="86"/>
      <c r="G382" s="86"/>
      <c r="H382" s="8"/>
      <c r="I382" s="5"/>
      <c r="J382" s="3"/>
    </row>
    <row r="383" spans="1:10" ht="15.75">
      <c r="A383" s="6"/>
      <c r="B383" s="9"/>
      <c r="C383" s="9"/>
      <c r="D383" s="87"/>
      <c r="E383" s="87"/>
      <c r="F383" s="87"/>
      <c r="G383" s="87"/>
      <c r="H383" s="7"/>
      <c r="I383" s="5"/>
      <c r="J383" s="3"/>
    </row>
    <row r="384" spans="1:10" ht="15.75">
      <c r="A384" s="6"/>
      <c r="B384" s="9"/>
      <c r="C384" s="9"/>
      <c r="D384" s="87"/>
      <c r="E384" s="87"/>
      <c r="F384" s="87"/>
      <c r="G384" s="87"/>
      <c r="H384" s="7"/>
      <c r="I384" s="5"/>
      <c r="J384" s="3"/>
    </row>
    <row r="385" spans="1:10" ht="15.75">
      <c r="A385" s="5"/>
      <c r="B385" s="10"/>
      <c r="C385" s="10"/>
      <c r="D385" s="86"/>
      <c r="E385" s="86"/>
      <c r="F385" s="86"/>
      <c r="G385" s="86"/>
      <c r="H385" s="8"/>
      <c r="I385" s="5"/>
      <c r="J385" s="3"/>
    </row>
    <row r="386" spans="1:10" ht="15.75">
      <c r="A386" s="5"/>
      <c r="B386" s="10"/>
      <c r="C386" s="10"/>
      <c r="D386" s="86"/>
      <c r="E386" s="86"/>
      <c r="F386" s="86"/>
      <c r="G386" s="86"/>
      <c r="H386" s="8"/>
      <c r="I386" s="5"/>
      <c r="J386" s="3"/>
    </row>
    <row r="387" spans="1:10" ht="15.75">
      <c r="A387" s="5"/>
      <c r="B387" s="10"/>
      <c r="C387" s="10"/>
      <c r="D387" s="86"/>
      <c r="E387" s="86"/>
      <c r="F387" s="86"/>
      <c r="G387" s="86"/>
      <c r="H387" s="8"/>
      <c r="I387" s="5"/>
      <c r="J387" s="3"/>
    </row>
    <row r="388" spans="1:10" ht="15.75">
      <c r="A388" s="5"/>
      <c r="B388" s="10"/>
      <c r="C388" s="10"/>
      <c r="D388" s="86"/>
      <c r="E388" s="86"/>
      <c r="F388" s="86"/>
      <c r="G388" s="86"/>
      <c r="H388" s="8"/>
      <c r="I388" s="5"/>
      <c r="J388" s="3"/>
    </row>
    <row r="389" spans="1:10" ht="15.75">
      <c r="A389" s="6"/>
      <c r="B389" s="9"/>
      <c r="C389" s="9"/>
      <c r="D389" s="87"/>
      <c r="E389" s="87"/>
      <c r="F389" s="87"/>
      <c r="G389" s="87"/>
      <c r="H389" s="7"/>
      <c r="I389" s="5"/>
      <c r="J389" s="3"/>
    </row>
  </sheetData>
  <sheetProtection/>
  <mergeCells count="790">
    <mergeCell ref="D12:E12"/>
    <mergeCell ref="F12:G12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20:E20"/>
    <mergeCell ref="F20:G20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8:E28"/>
    <mergeCell ref="F28:G28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36:E36"/>
    <mergeCell ref="F36:G36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44:E44"/>
    <mergeCell ref="F44:G44"/>
    <mergeCell ref="D37:E37"/>
    <mergeCell ref="F37:G37"/>
    <mergeCell ref="D38:E38"/>
    <mergeCell ref="F38:G38"/>
    <mergeCell ref="D39:E39"/>
    <mergeCell ref="F39:G39"/>
    <mergeCell ref="D40:E40"/>
    <mergeCell ref="F40:G40"/>
    <mergeCell ref="A46:A47"/>
    <mergeCell ref="B46:B47"/>
    <mergeCell ref="D46:E47"/>
    <mergeCell ref="F46:G47"/>
    <mergeCell ref="D41:E41"/>
    <mergeCell ref="F41:G41"/>
    <mergeCell ref="D42:E42"/>
    <mergeCell ref="F42:G42"/>
    <mergeCell ref="D43:E43"/>
    <mergeCell ref="F43:G43"/>
    <mergeCell ref="I48:I49"/>
    <mergeCell ref="J48:J49"/>
    <mergeCell ref="H46:H47"/>
    <mergeCell ref="I46:I47"/>
    <mergeCell ref="D45:E45"/>
    <mergeCell ref="F45:G45"/>
    <mergeCell ref="J46:J47"/>
    <mergeCell ref="H48:H49"/>
    <mergeCell ref="D50:E50"/>
    <mergeCell ref="F50:G50"/>
    <mergeCell ref="D51:E51"/>
    <mergeCell ref="F51:G51"/>
    <mergeCell ref="A48:A49"/>
    <mergeCell ref="B48:B49"/>
    <mergeCell ref="D48:E49"/>
    <mergeCell ref="F48:G49"/>
    <mergeCell ref="D59:E59"/>
    <mergeCell ref="F59:G59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D67:E67"/>
    <mergeCell ref="F67:G67"/>
    <mergeCell ref="D60:E60"/>
    <mergeCell ref="F60:G60"/>
    <mergeCell ref="D61:E61"/>
    <mergeCell ref="F61:G61"/>
    <mergeCell ref="D62:E62"/>
    <mergeCell ref="F62:G62"/>
    <mergeCell ref="D63:E63"/>
    <mergeCell ref="F63:G63"/>
    <mergeCell ref="D64:E64"/>
    <mergeCell ref="F64:G64"/>
    <mergeCell ref="D65:E65"/>
    <mergeCell ref="F65:G65"/>
    <mergeCell ref="D66:E66"/>
    <mergeCell ref="F66:G66"/>
    <mergeCell ref="D75:E75"/>
    <mergeCell ref="F75:G75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83:E83"/>
    <mergeCell ref="F83:G83"/>
    <mergeCell ref="D76:E76"/>
    <mergeCell ref="F76:G76"/>
    <mergeCell ref="D77:E77"/>
    <mergeCell ref="F77:G77"/>
    <mergeCell ref="D78:E78"/>
    <mergeCell ref="F78:G78"/>
    <mergeCell ref="D79:E79"/>
    <mergeCell ref="F79:G79"/>
    <mergeCell ref="D80:E80"/>
    <mergeCell ref="F80:G80"/>
    <mergeCell ref="D81:E81"/>
    <mergeCell ref="F81:G81"/>
    <mergeCell ref="D82:E82"/>
    <mergeCell ref="F82:G82"/>
    <mergeCell ref="J85:J87"/>
    <mergeCell ref="D88:E88"/>
    <mergeCell ref="F88:G88"/>
    <mergeCell ref="D84:E84"/>
    <mergeCell ref="F84:G84"/>
    <mergeCell ref="F85:G85"/>
    <mergeCell ref="H85:H87"/>
    <mergeCell ref="I85:I87"/>
    <mergeCell ref="F86:G86"/>
    <mergeCell ref="F87:G87"/>
    <mergeCell ref="D89:E89"/>
    <mergeCell ref="F89:G89"/>
    <mergeCell ref="D90:E90"/>
    <mergeCell ref="F90:G90"/>
    <mergeCell ref="A85:A87"/>
    <mergeCell ref="D85:E85"/>
    <mergeCell ref="D86:E86"/>
    <mergeCell ref="D87:E87"/>
    <mergeCell ref="D98:E98"/>
    <mergeCell ref="F98:G98"/>
    <mergeCell ref="D91:E91"/>
    <mergeCell ref="F91:G91"/>
    <mergeCell ref="D92:E92"/>
    <mergeCell ref="F92:G92"/>
    <mergeCell ref="D93:E93"/>
    <mergeCell ref="F93:G93"/>
    <mergeCell ref="D94:E94"/>
    <mergeCell ref="F94:G94"/>
    <mergeCell ref="D95:E95"/>
    <mergeCell ref="F95:G95"/>
    <mergeCell ref="D96:E96"/>
    <mergeCell ref="F96:G96"/>
    <mergeCell ref="D97:E97"/>
    <mergeCell ref="F97:G97"/>
    <mergeCell ref="D106:E106"/>
    <mergeCell ref="F106:G106"/>
    <mergeCell ref="D99:E99"/>
    <mergeCell ref="F99:G99"/>
    <mergeCell ref="D100:E100"/>
    <mergeCell ref="F100:G100"/>
    <mergeCell ref="D101:E101"/>
    <mergeCell ref="F101:G101"/>
    <mergeCell ref="D102:E102"/>
    <mergeCell ref="F102:G102"/>
    <mergeCell ref="D103:E103"/>
    <mergeCell ref="F103:G103"/>
    <mergeCell ref="D104:E104"/>
    <mergeCell ref="F104:G104"/>
    <mergeCell ref="D105:E105"/>
    <mergeCell ref="F105:G105"/>
    <mergeCell ref="D114:E114"/>
    <mergeCell ref="F114:G114"/>
    <mergeCell ref="D107:E107"/>
    <mergeCell ref="F107:G107"/>
    <mergeCell ref="D108:E108"/>
    <mergeCell ref="F108:G108"/>
    <mergeCell ref="D109:E109"/>
    <mergeCell ref="F109:G109"/>
    <mergeCell ref="D110:E110"/>
    <mergeCell ref="F110:G110"/>
    <mergeCell ref="D111:E111"/>
    <mergeCell ref="F111:G111"/>
    <mergeCell ref="D112:E112"/>
    <mergeCell ref="F112:G112"/>
    <mergeCell ref="D113:E113"/>
    <mergeCell ref="F113:G113"/>
    <mergeCell ref="D122:E122"/>
    <mergeCell ref="F122:G122"/>
    <mergeCell ref="D115:E115"/>
    <mergeCell ref="F115:G115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30:E130"/>
    <mergeCell ref="F130:G130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27:E127"/>
    <mergeCell ref="F127:G127"/>
    <mergeCell ref="D128:E128"/>
    <mergeCell ref="F128:G128"/>
    <mergeCell ref="D129:E129"/>
    <mergeCell ref="F129:G129"/>
    <mergeCell ref="D138:E138"/>
    <mergeCell ref="F138:G138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F146:G146"/>
    <mergeCell ref="D139:E139"/>
    <mergeCell ref="F139:G139"/>
    <mergeCell ref="D140:E140"/>
    <mergeCell ref="F140:G140"/>
    <mergeCell ref="D141:E141"/>
    <mergeCell ref="F141:G141"/>
    <mergeCell ref="D142:E142"/>
    <mergeCell ref="F142:G142"/>
    <mergeCell ref="H147:H150"/>
    <mergeCell ref="I147:I150"/>
    <mergeCell ref="J147:J150"/>
    <mergeCell ref="D143:E143"/>
    <mergeCell ref="F143:G143"/>
    <mergeCell ref="D144:E144"/>
    <mergeCell ref="F144:G144"/>
    <mergeCell ref="D145:E145"/>
    <mergeCell ref="F145:G145"/>
    <mergeCell ref="D146:E146"/>
    <mergeCell ref="A147:A150"/>
    <mergeCell ref="D147:E147"/>
    <mergeCell ref="D148:E148"/>
    <mergeCell ref="D149:E149"/>
    <mergeCell ref="D150:E150"/>
    <mergeCell ref="F147:G150"/>
    <mergeCell ref="D158:E158"/>
    <mergeCell ref="F158:G158"/>
    <mergeCell ref="D151:E151"/>
    <mergeCell ref="F151:G151"/>
    <mergeCell ref="D152:E152"/>
    <mergeCell ref="F152:G152"/>
    <mergeCell ref="D153:E153"/>
    <mergeCell ref="F153:G153"/>
    <mergeCell ref="D154:E154"/>
    <mergeCell ref="F154:G154"/>
    <mergeCell ref="D155:E155"/>
    <mergeCell ref="F155:G155"/>
    <mergeCell ref="D156:E156"/>
    <mergeCell ref="F156:G156"/>
    <mergeCell ref="D157:E157"/>
    <mergeCell ref="F157:G157"/>
    <mergeCell ref="D166:E166"/>
    <mergeCell ref="F166:G166"/>
    <mergeCell ref="D159:E159"/>
    <mergeCell ref="F159:G159"/>
    <mergeCell ref="D160:E160"/>
    <mergeCell ref="F160:G160"/>
    <mergeCell ref="D161:E161"/>
    <mergeCell ref="F161:G161"/>
    <mergeCell ref="D162:E162"/>
    <mergeCell ref="F162:G162"/>
    <mergeCell ref="D163:E163"/>
    <mergeCell ref="F163:G163"/>
    <mergeCell ref="D164:E164"/>
    <mergeCell ref="F164:G164"/>
    <mergeCell ref="D165:E165"/>
    <mergeCell ref="F165:G165"/>
    <mergeCell ref="D174:E174"/>
    <mergeCell ref="F174:G174"/>
    <mergeCell ref="D167:E167"/>
    <mergeCell ref="F167:G167"/>
    <mergeCell ref="D168:E168"/>
    <mergeCell ref="F168:G168"/>
    <mergeCell ref="D169:E169"/>
    <mergeCell ref="F169:G169"/>
    <mergeCell ref="D170:E170"/>
    <mergeCell ref="F170:G170"/>
    <mergeCell ref="D171:E171"/>
    <mergeCell ref="F171:G171"/>
    <mergeCell ref="D172:E172"/>
    <mergeCell ref="F172:G172"/>
    <mergeCell ref="D173:E173"/>
    <mergeCell ref="F173:G173"/>
    <mergeCell ref="D182:E182"/>
    <mergeCell ref="F182:G182"/>
    <mergeCell ref="D175:E175"/>
    <mergeCell ref="F175:G175"/>
    <mergeCell ref="D176:E176"/>
    <mergeCell ref="F176:G176"/>
    <mergeCell ref="D177:E177"/>
    <mergeCell ref="F177:G177"/>
    <mergeCell ref="D178:E178"/>
    <mergeCell ref="F178:G178"/>
    <mergeCell ref="D179:E179"/>
    <mergeCell ref="F179:G179"/>
    <mergeCell ref="D180:E180"/>
    <mergeCell ref="F180:G180"/>
    <mergeCell ref="D181:E181"/>
    <mergeCell ref="F181:G181"/>
    <mergeCell ref="D190:E190"/>
    <mergeCell ref="F190:G190"/>
    <mergeCell ref="D183:E183"/>
    <mergeCell ref="F183:G183"/>
    <mergeCell ref="D184:E184"/>
    <mergeCell ref="F184:G184"/>
    <mergeCell ref="D185:E185"/>
    <mergeCell ref="F185:G185"/>
    <mergeCell ref="D186:E186"/>
    <mergeCell ref="F186:G186"/>
    <mergeCell ref="D187:E187"/>
    <mergeCell ref="F187:G187"/>
    <mergeCell ref="D188:E188"/>
    <mergeCell ref="F188:G188"/>
    <mergeCell ref="D189:E189"/>
    <mergeCell ref="F189:G189"/>
    <mergeCell ref="D198:E198"/>
    <mergeCell ref="F198:G198"/>
    <mergeCell ref="D191:E191"/>
    <mergeCell ref="F191:G191"/>
    <mergeCell ref="D192:E192"/>
    <mergeCell ref="F192:G192"/>
    <mergeCell ref="D193:E193"/>
    <mergeCell ref="F193:G193"/>
    <mergeCell ref="D194:E194"/>
    <mergeCell ref="F194:G194"/>
    <mergeCell ref="D195:E195"/>
    <mergeCell ref="F195:G195"/>
    <mergeCell ref="D196:E196"/>
    <mergeCell ref="F196:G196"/>
    <mergeCell ref="D197:E197"/>
    <mergeCell ref="F197:G197"/>
    <mergeCell ref="H207:H208"/>
    <mergeCell ref="D201:E201"/>
    <mergeCell ref="F201:G201"/>
    <mergeCell ref="D202:E202"/>
    <mergeCell ref="F202:G202"/>
    <mergeCell ref="D199:E199"/>
    <mergeCell ref="F199:G199"/>
    <mergeCell ref="D200:E200"/>
    <mergeCell ref="F200:G200"/>
    <mergeCell ref="D206:E206"/>
    <mergeCell ref="F206:G206"/>
    <mergeCell ref="F207:G208"/>
    <mergeCell ref="D205:E205"/>
    <mergeCell ref="F205:G205"/>
    <mergeCell ref="D203:E203"/>
    <mergeCell ref="F203:G203"/>
    <mergeCell ref="D204:E204"/>
    <mergeCell ref="F204:G204"/>
    <mergeCell ref="J207:J208"/>
    <mergeCell ref="D214:E214"/>
    <mergeCell ref="D212:E212"/>
    <mergeCell ref="F212:G212"/>
    <mergeCell ref="D213:E213"/>
    <mergeCell ref="F213:G213"/>
    <mergeCell ref="D210:E210"/>
    <mergeCell ref="F210:G210"/>
    <mergeCell ref="F214:G214"/>
    <mergeCell ref="I207:I208"/>
    <mergeCell ref="B207:B208"/>
    <mergeCell ref="C207:C208"/>
    <mergeCell ref="D207:E208"/>
    <mergeCell ref="D209:E209"/>
    <mergeCell ref="D211:E211"/>
    <mergeCell ref="F211:G211"/>
    <mergeCell ref="F209:G209"/>
    <mergeCell ref="J217:J218"/>
    <mergeCell ref="H217:H218"/>
    <mergeCell ref="I217:I218"/>
    <mergeCell ref="D215:E215"/>
    <mergeCell ref="F215:G215"/>
    <mergeCell ref="D219:E219"/>
    <mergeCell ref="F219:G219"/>
    <mergeCell ref="D216:E216"/>
    <mergeCell ref="F216:G216"/>
    <mergeCell ref="D220:E220"/>
    <mergeCell ref="F220:G220"/>
    <mergeCell ref="D221:E221"/>
    <mergeCell ref="F221:G221"/>
    <mergeCell ref="A217:A218"/>
    <mergeCell ref="D217:E217"/>
    <mergeCell ref="D218:E218"/>
    <mergeCell ref="F217:G218"/>
    <mergeCell ref="D229:E229"/>
    <mergeCell ref="F229:G229"/>
    <mergeCell ref="D222:E222"/>
    <mergeCell ref="F222:G222"/>
    <mergeCell ref="D223:E223"/>
    <mergeCell ref="F223:G223"/>
    <mergeCell ref="D224:E224"/>
    <mergeCell ref="F224:G224"/>
    <mergeCell ref="D225:E225"/>
    <mergeCell ref="F225:G225"/>
    <mergeCell ref="D226:E226"/>
    <mergeCell ref="F226:G226"/>
    <mergeCell ref="D227:E227"/>
    <mergeCell ref="F227:G227"/>
    <mergeCell ref="D228:E228"/>
    <mergeCell ref="F228:G228"/>
    <mergeCell ref="D237:E237"/>
    <mergeCell ref="F237:G237"/>
    <mergeCell ref="D230:E230"/>
    <mergeCell ref="F230:G230"/>
    <mergeCell ref="D231:E231"/>
    <mergeCell ref="F231:G231"/>
    <mergeCell ref="D232:E232"/>
    <mergeCell ref="F232:G232"/>
    <mergeCell ref="D233:E233"/>
    <mergeCell ref="F233:G233"/>
    <mergeCell ref="D234:E234"/>
    <mergeCell ref="F234:G234"/>
    <mergeCell ref="D235:E235"/>
    <mergeCell ref="F235:G235"/>
    <mergeCell ref="D236:E236"/>
    <mergeCell ref="F236:G236"/>
    <mergeCell ref="D245:E245"/>
    <mergeCell ref="F245:G245"/>
    <mergeCell ref="D238:E238"/>
    <mergeCell ref="F238:G238"/>
    <mergeCell ref="D239:E239"/>
    <mergeCell ref="F239:G239"/>
    <mergeCell ref="D240:E240"/>
    <mergeCell ref="F240:G240"/>
    <mergeCell ref="D241:E241"/>
    <mergeCell ref="F241:G241"/>
    <mergeCell ref="D242:E242"/>
    <mergeCell ref="F242:G242"/>
    <mergeCell ref="D243:E243"/>
    <mergeCell ref="F243:G243"/>
    <mergeCell ref="D244:E244"/>
    <mergeCell ref="F244:G244"/>
    <mergeCell ref="D253:E253"/>
    <mergeCell ref="F253:G253"/>
    <mergeCell ref="D246:E246"/>
    <mergeCell ref="F246:G246"/>
    <mergeCell ref="D247:E247"/>
    <mergeCell ref="F247:G247"/>
    <mergeCell ref="D248:E248"/>
    <mergeCell ref="F248:G248"/>
    <mergeCell ref="D249:E249"/>
    <mergeCell ref="F249:G249"/>
    <mergeCell ref="D250:E250"/>
    <mergeCell ref="F250:G250"/>
    <mergeCell ref="D251:E251"/>
    <mergeCell ref="F251:G251"/>
    <mergeCell ref="D252:E252"/>
    <mergeCell ref="F252:G252"/>
    <mergeCell ref="D261:E261"/>
    <mergeCell ref="F261:G261"/>
    <mergeCell ref="D254:E254"/>
    <mergeCell ref="F254:G254"/>
    <mergeCell ref="D255:E255"/>
    <mergeCell ref="F255:G255"/>
    <mergeCell ref="D256:E256"/>
    <mergeCell ref="F256:G256"/>
    <mergeCell ref="D257:E257"/>
    <mergeCell ref="F257:G257"/>
    <mergeCell ref="D258:E258"/>
    <mergeCell ref="F258:G258"/>
    <mergeCell ref="D259:E259"/>
    <mergeCell ref="F259:G259"/>
    <mergeCell ref="D260:E260"/>
    <mergeCell ref="F260:G260"/>
    <mergeCell ref="D269:E269"/>
    <mergeCell ref="F269:G269"/>
    <mergeCell ref="D262:E262"/>
    <mergeCell ref="F262:G262"/>
    <mergeCell ref="D263:E263"/>
    <mergeCell ref="F263:G263"/>
    <mergeCell ref="D264:E264"/>
    <mergeCell ref="F264:G264"/>
    <mergeCell ref="D265:E265"/>
    <mergeCell ref="F265:G265"/>
    <mergeCell ref="D266:E266"/>
    <mergeCell ref="F266:G266"/>
    <mergeCell ref="D267:E267"/>
    <mergeCell ref="F267:G267"/>
    <mergeCell ref="D268:E268"/>
    <mergeCell ref="F268:G268"/>
    <mergeCell ref="D277:E277"/>
    <mergeCell ref="F277:G277"/>
    <mergeCell ref="D270:E270"/>
    <mergeCell ref="F270:G270"/>
    <mergeCell ref="D271:E271"/>
    <mergeCell ref="F271:G271"/>
    <mergeCell ref="D272:E272"/>
    <mergeCell ref="F272:G272"/>
    <mergeCell ref="D273:E273"/>
    <mergeCell ref="F273:G273"/>
    <mergeCell ref="D274:E274"/>
    <mergeCell ref="F274:G274"/>
    <mergeCell ref="D275:E275"/>
    <mergeCell ref="F275:G275"/>
    <mergeCell ref="D276:E276"/>
    <mergeCell ref="F276:G276"/>
    <mergeCell ref="D285:E285"/>
    <mergeCell ref="F285:G285"/>
    <mergeCell ref="D278:E278"/>
    <mergeCell ref="F278:G278"/>
    <mergeCell ref="D279:E279"/>
    <mergeCell ref="F279:G279"/>
    <mergeCell ref="D280:E280"/>
    <mergeCell ref="F280:G280"/>
    <mergeCell ref="D281:E281"/>
    <mergeCell ref="F281:G281"/>
    <mergeCell ref="D282:E282"/>
    <mergeCell ref="F282:G282"/>
    <mergeCell ref="D283:E283"/>
    <mergeCell ref="F283:G283"/>
    <mergeCell ref="D284:E284"/>
    <mergeCell ref="F284:G284"/>
    <mergeCell ref="D293:E293"/>
    <mergeCell ref="F293:G293"/>
    <mergeCell ref="D286:E286"/>
    <mergeCell ref="F286:G286"/>
    <mergeCell ref="D287:E287"/>
    <mergeCell ref="F287:G287"/>
    <mergeCell ref="D288:E288"/>
    <mergeCell ref="F288:G288"/>
    <mergeCell ref="D289:E289"/>
    <mergeCell ref="F289:G289"/>
    <mergeCell ref="D290:E290"/>
    <mergeCell ref="F290:G290"/>
    <mergeCell ref="D291:E291"/>
    <mergeCell ref="F291:G291"/>
    <mergeCell ref="D292:E292"/>
    <mergeCell ref="F292:G292"/>
    <mergeCell ref="D301:E301"/>
    <mergeCell ref="F301:G301"/>
    <mergeCell ref="D294:E294"/>
    <mergeCell ref="F294:G294"/>
    <mergeCell ref="D295:E295"/>
    <mergeCell ref="F295:G295"/>
    <mergeCell ref="D296:E296"/>
    <mergeCell ref="F296:G296"/>
    <mergeCell ref="D297:E297"/>
    <mergeCell ref="F297:G297"/>
    <mergeCell ref="D298:E298"/>
    <mergeCell ref="F298:G298"/>
    <mergeCell ref="D299:E299"/>
    <mergeCell ref="F299:G299"/>
    <mergeCell ref="D300:E300"/>
    <mergeCell ref="F300:G300"/>
    <mergeCell ref="D309:E309"/>
    <mergeCell ref="F309:G309"/>
    <mergeCell ref="D302:E302"/>
    <mergeCell ref="F302:G302"/>
    <mergeCell ref="D303:E303"/>
    <mergeCell ref="F303:G303"/>
    <mergeCell ref="D304:E304"/>
    <mergeCell ref="F304:G304"/>
    <mergeCell ref="D305:E305"/>
    <mergeCell ref="F305:G305"/>
    <mergeCell ref="D306:E306"/>
    <mergeCell ref="F306:G306"/>
    <mergeCell ref="D307:E307"/>
    <mergeCell ref="F307:G307"/>
    <mergeCell ref="D308:E308"/>
    <mergeCell ref="F308:G308"/>
    <mergeCell ref="F317:G317"/>
    <mergeCell ref="D310:E310"/>
    <mergeCell ref="F310:G310"/>
    <mergeCell ref="D311:E311"/>
    <mergeCell ref="F311:G311"/>
    <mergeCell ref="D312:E312"/>
    <mergeCell ref="F312:G312"/>
    <mergeCell ref="D313:E313"/>
    <mergeCell ref="F313:G313"/>
    <mergeCell ref="F320:G320"/>
    <mergeCell ref="D321:E321"/>
    <mergeCell ref="F321:G321"/>
    <mergeCell ref="D314:E314"/>
    <mergeCell ref="F314:G314"/>
    <mergeCell ref="D315:E315"/>
    <mergeCell ref="F315:G315"/>
    <mergeCell ref="D316:E316"/>
    <mergeCell ref="F316:G316"/>
    <mergeCell ref="D317:E317"/>
    <mergeCell ref="D322:E322"/>
    <mergeCell ref="F322:G322"/>
    <mergeCell ref="D323:E323"/>
    <mergeCell ref="F323:G323"/>
    <mergeCell ref="D324:E324"/>
    <mergeCell ref="D318:E318"/>
    <mergeCell ref="F318:G318"/>
    <mergeCell ref="D319:E319"/>
    <mergeCell ref="F319:G319"/>
    <mergeCell ref="D320:E320"/>
    <mergeCell ref="F324:G324"/>
    <mergeCell ref="A326:A329"/>
    <mergeCell ref="D326:E326"/>
    <mergeCell ref="D327:E327"/>
    <mergeCell ref="D328:E328"/>
    <mergeCell ref="D329:E329"/>
    <mergeCell ref="D325:E325"/>
    <mergeCell ref="F325:G325"/>
    <mergeCell ref="J326:J329"/>
    <mergeCell ref="D330:E330"/>
    <mergeCell ref="F330:G330"/>
    <mergeCell ref="F326:G326"/>
    <mergeCell ref="F327:G327"/>
    <mergeCell ref="F328:G328"/>
    <mergeCell ref="F329:G329"/>
    <mergeCell ref="F336:G336"/>
    <mergeCell ref="I326:I329"/>
    <mergeCell ref="H333:H340"/>
    <mergeCell ref="I333:I340"/>
    <mergeCell ref="D331:E331"/>
    <mergeCell ref="F331:G331"/>
    <mergeCell ref="D332:E332"/>
    <mergeCell ref="F332:G332"/>
    <mergeCell ref="A333:A340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J333:J340"/>
    <mergeCell ref="D341:E341"/>
    <mergeCell ref="F341:G341"/>
    <mergeCell ref="F337:G337"/>
    <mergeCell ref="F338:G338"/>
    <mergeCell ref="F339:G339"/>
    <mergeCell ref="F340:G340"/>
    <mergeCell ref="F333:G333"/>
    <mergeCell ref="F334:G334"/>
    <mergeCell ref="F335:G335"/>
    <mergeCell ref="D349:E349"/>
    <mergeCell ref="F349:G349"/>
    <mergeCell ref="D342:E342"/>
    <mergeCell ref="F342:G342"/>
    <mergeCell ref="D343:E343"/>
    <mergeCell ref="F343:G343"/>
    <mergeCell ref="D344:E344"/>
    <mergeCell ref="F344:G344"/>
    <mergeCell ref="D345:E345"/>
    <mergeCell ref="F345:G345"/>
    <mergeCell ref="D346:E346"/>
    <mergeCell ref="F346:G346"/>
    <mergeCell ref="D347:E347"/>
    <mergeCell ref="F347:G347"/>
    <mergeCell ref="D348:E348"/>
    <mergeCell ref="F348:G348"/>
    <mergeCell ref="D357:E357"/>
    <mergeCell ref="F357:G357"/>
    <mergeCell ref="D350:E350"/>
    <mergeCell ref="F350:G350"/>
    <mergeCell ref="D351:E351"/>
    <mergeCell ref="F351:G351"/>
    <mergeCell ref="D352:E352"/>
    <mergeCell ref="F352:G352"/>
    <mergeCell ref="D353:E353"/>
    <mergeCell ref="F353:G353"/>
    <mergeCell ref="D354:E354"/>
    <mergeCell ref="F354:G354"/>
    <mergeCell ref="D355:E355"/>
    <mergeCell ref="F355:G355"/>
    <mergeCell ref="D356:E356"/>
    <mergeCell ref="F356:G356"/>
    <mergeCell ref="D365:E365"/>
    <mergeCell ref="F365:G365"/>
    <mergeCell ref="D358:E358"/>
    <mergeCell ref="F358:G358"/>
    <mergeCell ref="D359:E359"/>
    <mergeCell ref="F359:G359"/>
    <mergeCell ref="D360:E360"/>
    <mergeCell ref="F360:G360"/>
    <mergeCell ref="D361:E361"/>
    <mergeCell ref="F361:G361"/>
    <mergeCell ref="D362:E362"/>
    <mergeCell ref="F362:G362"/>
    <mergeCell ref="D363:E363"/>
    <mergeCell ref="F363:G363"/>
    <mergeCell ref="D364:E364"/>
    <mergeCell ref="F364:G364"/>
    <mergeCell ref="D373:E373"/>
    <mergeCell ref="F373:G373"/>
    <mergeCell ref="D366:E366"/>
    <mergeCell ref="F366:G366"/>
    <mergeCell ref="D367:E367"/>
    <mergeCell ref="F367:G367"/>
    <mergeCell ref="D368:E368"/>
    <mergeCell ref="F368:G368"/>
    <mergeCell ref="D369:E369"/>
    <mergeCell ref="F369:G369"/>
    <mergeCell ref="D370:E370"/>
    <mergeCell ref="F370:G370"/>
    <mergeCell ref="D371:E371"/>
    <mergeCell ref="F371:G371"/>
    <mergeCell ref="D372:E372"/>
    <mergeCell ref="F372:G372"/>
    <mergeCell ref="D381:E381"/>
    <mergeCell ref="F381:G381"/>
    <mergeCell ref="D374:E374"/>
    <mergeCell ref="F374:G374"/>
    <mergeCell ref="D375:E375"/>
    <mergeCell ref="F375:G375"/>
    <mergeCell ref="D376:E376"/>
    <mergeCell ref="F376:G376"/>
    <mergeCell ref="D377:E377"/>
    <mergeCell ref="F377:G377"/>
    <mergeCell ref="D378:E378"/>
    <mergeCell ref="F378:G378"/>
    <mergeCell ref="D379:E379"/>
    <mergeCell ref="F379:G379"/>
    <mergeCell ref="D380:E380"/>
    <mergeCell ref="F380:G380"/>
    <mergeCell ref="D389:E389"/>
    <mergeCell ref="F389:G389"/>
    <mergeCell ref="D382:E382"/>
    <mergeCell ref="F382:G382"/>
    <mergeCell ref="D383:E383"/>
    <mergeCell ref="F383:G383"/>
    <mergeCell ref="D384:E384"/>
    <mergeCell ref="F384:G384"/>
    <mergeCell ref="D385:E385"/>
    <mergeCell ref="F385:G385"/>
    <mergeCell ref="D386:E386"/>
    <mergeCell ref="F386:G386"/>
    <mergeCell ref="D387:E387"/>
    <mergeCell ref="F387:G387"/>
    <mergeCell ref="D388:E388"/>
    <mergeCell ref="F388:G38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2015-04-28T04:03:15Z</cp:lastPrinted>
  <dcterms:created xsi:type="dcterms:W3CDTF">1996-10-08T23:32:33Z</dcterms:created>
  <dcterms:modified xsi:type="dcterms:W3CDTF">2015-06-29T01:25:24Z</dcterms:modified>
  <cp:category/>
  <cp:version/>
  <cp:contentType/>
  <cp:contentStatus/>
</cp:coreProperties>
</file>